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bello365-my.sharepoint.com/personal/m-christine_hudon_bell_ca/Documents/Documents/A523210/Travail/Numbering/367-418-581 (273)/"/>
    </mc:Choice>
  </mc:AlternateContent>
  <xr:revisionPtr revIDLastSave="6" documentId="8_{79563133-18BB-4FE7-A742-B8D7AEDFC44A}" xr6:coauthVersionLast="47" xr6:coauthVersionMax="47" xr10:uidLastSave="{230C3D25-D84C-4673-BDBE-0D1B461FFF78}"/>
  <bookViews>
    <workbookView xWindow="28680" yWindow="-120" windowWidth="29040" windowHeight="15840" activeTab="1" xr2:uid="{14F58849-C4A9-4DB7-A4DA-BDC63C0C3A3B}"/>
  </bookViews>
  <sheets>
    <sheet name="ReadMe" sheetId="5" r:id="rId1"/>
    <sheet name="10-Digit Relief Template" sheetId="6" r:id="rId2"/>
    <sheet name="Holidays" sheetId="3" r:id="rId3"/>
  </sheets>
  <definedNames>
    <definedName name="Relief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6" l="1"/>
  <c r="H10" i="6" s="1"/>
  <c r="E32" i="6"/>
  <c r="H33" i="6" s="1"/>
  <c r="D32" i="6"/>
  <c r="H8" i="6"/>
  <c r="H9" i="6"/>
  <c r="H23" i="6"/>
  <c r="H27" i="6"/>
  <c r="H28" i="6"/>
  <c r="H29" i="6"/>
  <c r="H30" i="6"/>
  <c r="H34" i="6"/>
  <c r="H35" i="6"/>
  <c r="H36" i="6"/>
  <c r="H37" i="6"/>
  <c r="H38" i="6"/>
  <c r="H39" i="6"/>
  <c r="H40" i="6"/>
  <c r="H41" i="6"/>
  <c r="H42" i="6"/>
  <c r="H43" i="6"/>
  <c r="H44" i="6"/>
  <c r="H45" i="6"/>
  <c r="H46" i="6"/>
  <c r="H47" i="6"/>
  <c r="H48" i="6"/>
  <c r="H49" i="6"/>
  <c r="H50" i="6"/>
  <c r="H51" i="6"/>
  <c r="H52" i="6"/>
  <c r="H53" i="6"/>
  <c r="H54" i="6"/>
  <c r="H55" i="6"/>
  <c r="H56" i="6"/>
  <c r="H57" i="6"/>
  <c r="H7" i="6"/>
  <c r="G7" i="6" l="1"/>
  <c r="G47" i="6"/>
  <c r="G52" i="6"/>
  <c r="G6" i="6"/>
  <c r="E52" i="6"/>
  <c r="B75" i="3"/>
  <c r="B90" i="3"/>
  <c r="B105" i="3"/>
  <c r="B120" i="3"/>
  <c r="B135" i="3"/>
  <c r="B150" i="3"/>
  <c r="B165" i="3"/>
  <c r="B180" i="3"/>
  <c r="B195" i="3"/>
  <c r="B210" i="3"/>
  <c r="B225" i="3"/>
  <c r="B240" i="3"/>
  <c r="B255" i="3"/>
  <c r="B270" i="3"/>
  <c r="B285" i="3"/>
  <c r="B300" i="3"/>
  <c r="B315" i="3"/>
  <c r="B330" i="3"/>
  <c r="B345" i="3"/>
  <c r="B360" i="3"/>
  <c r="B375" i="3"/>
  <c r="B390" i="3"/>
  <c r="B405" i="3"/>
  <c r="B420" i="3"/>
  <c r="B419" i="3" s="1"/>
  <c r="A419" i="3" s="1"/>
  <c r="A70" i="3"/>
  <c r="A69" i="3"/>
  <c r="A68" i="3"/>
  <c r="A67" i="3"/>
  <c r="A66" i="3"/>
  <c r="A65" i="3"/>
  <c r="A64" i="3"/>
  <c r="A63" i="3"/>
  <c r="A62" i="3"/>
  <c r="A61" i="3"/>
  <c r="A60" i="3"/>
  <c r="A59" i="3"/>
  <c r="A58" i="3"/>
  <c r="A56" i="3"/>
  <c r="A55" i="3"/>
  <c r="A54" i="3"/>
  <c r="A53" i="3"/>
  <c r="A52" i="3"/>
  <c r="A51" i="3"/>
  <c r="A50" i="3"/>
  <c r="A49" i="3"/>
  <c r="A48" i="3"/>
  <c r="A47" i="3"/>
  <c r="A46" i="3"/>
  <c r="A45" i="3"/>
  <c r="A44" i="3"/>
  <c r="A42" i="3"/>
  <c r="A41" i="3"/>
  <c r="A40" i="3"/>
  <c r="A39" i="3"/>
  <c r="A38" i="3"/>
  <c r="A37" i="3"/>
  <c r="A36" i="3"/>
  <c r="A35" i="3"/>
  <c r="A34" i="3"/>
  <c r="A33" i="3"/>
  <c r="A32" i="3"/>
  <c r="A31" i="3"/>
  <c r="A30" i="3"/>
  <c r="A28" i="3"/>
  <c r="A27" i="3"/>
  <c r="A26" i="3"/>
  <c r="A25" i="3"/>
  <c r="A24" i="3"/>
  <c r="A23" i="3"/>
  <c r="A22" i="3"/>
  <c r="A21" i="3"/>
  <c r="A20" i="3"/>
  <c r="A19" i="3"/>
  <c r="A18" i="3"/>
  <c r="A17" i="3"/>
  <c r="A16" i="3"/>
  <c r="C15" i="3"/>
  <c r="C29" i="3" s="1"/>
  <c r="C43" i="3" s="1"/>
  <c r="C57" i="3" s="1"/>
  <c r="C71" i="3" s="1"/>
  <c r="A14" i="3"/>
  <c r="A13" i="3"/>
  <c r="A12" i="3"/>
  <c r="A11" i="3"/>
  <c r="A10" i="3"/>
  <c r="A9" i="3"/>
  <c r="A8" i="3"/>
  <c r="A7" i="3"/>
  <c r="A6" i="3"/>
  <c r="A5" i="3"/>
  <c r="A4" i="3"/>
  <c r="A3" i="3"/>
  <c r="A2" i="3"/>
  <c r="D11" i="6"/>
  <c r="D10" i="6"/>
  <c r="G10" i="6" s="1"/>
  <c r="D9" i="6"/>
  <c r="D8" i="6"/>
  <c r="G8" i="6" s="1"/>
  <c r="A7" i="6"/>
  <c r="A8" i="6" s="1"/>
  <c r="A9" i="6" s="1"/>
  <c r="A10" i="6" s="1"/>
  <c r="A11" i="6" s="1"/>
  <c r="A12" i="6" s="1"/>
  <c r="A13" i="6" s="1"/>
  <c r="A14" i="6" s="1"/>
  <c r="A15" i="6" s="1"/>
  <c r="A17" i="6" s="1"/>
  <c r="A18" i="6" s="1"/>
  <c r="A16"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D56" i="6" l="1"/>
  <c r="E36" i="6"/>
  <c r="E23" i="6"/>
  <c r="E37" i="6"/>
  <c r="E43" i="6"/>
  <c r="E35" i="6"/>
  <c r="E22" i="6"/>
  <c r="E41" i="6"/>
  <c r="E33" i="6"/>
  <c r="E40" i="6"/>
  <c r="E27" i="6"/>
  <c r="D28" i="6" s="1"/>
  <c r="D53" i="6"/>
  <c r="E42" i="6"/>
  <c r="E34" i="6"/>
  <c r="E26" i="6"/>
  <c r="E48" i="6"/>
  <c r="E38" i="6"/>
  <c r="E47" i="6"/>
  <c r="D49" i="6" s="1"/>
  <c r="E39" i="6"/>
  <c r="B84" i="3"/>
  <c r="A84" i="3" s="1"/>
  <c r="B82" i="3"/>
  <c r="A82" i="3" s="1"/>
  <c r="B80" i="3"/>
  <c r="A80" i="3" s="1"/>
  <c r="B78" i="3"/>
  <c r="A78" i="3" s="1"/>
  <c r="B76" i="3"/>
  <c r="A76" i="3" s="1"/>
  <c r="B72" i="3"/>
  <c r="A72" i="3" s="1"/>
  <c r="C86" i="3"/>
  <c r="B85" i="3"/>
  <c r="A85" i="3" s="1"/>
  <c r="B83" i="3"/>
  <c r="A83" i="3" s="1"/>
  <c r="B81" i="3"/>
  <c r="A81" i="3" s="1"/>
  <c r="B79" i="3"/>
  <c r="A79" i="3" s="1"/>
  <c r="B77" i="3"/>
  <c r="A77" i="3" s="1"/>
  <c r="B73" i="3"/>
  <c r="A73" i="3" s="1"/>
  <c r="E56" i="6" l="1"/>
  <c r="D57" i="6" s="1"/>
  <c r="E49" i="6"/>
  <c r="D50" i="6" s="1"/>
  <c r="E28" i="6"/>
  <c r="D29" i="6" s="1"/>
  <c r="D26" i="6"/>
  <c r="G26" i="6" s="1"/>
  <c r="E46" i="6"/>
  <c r="D27" i="6"/>
  <c r="G27" i="6" s="1"/>
  <c r="D48" i="6"/>
  <c r="G48" i="6" s="1"/>
  <c r="D44" i="6"/>
  <c r="G44" i="6" s="1"/>
  <c r="E45" i="6"/>
  <c r="E44" i="6"/>
  <c r="A75" i="3"/>
  <c r="B74" i="3"/>
  <c r="B99" i="3"/>
  <c r="A99" i="3" s="1"/>
  <c r="B97" i="3"/>
  <c r="A97" i="3" s="1"/>
  <c r="B95" i="3"/>
  <c r="A95" i="3" s="1"/>
  <c r="B93" i="3"/>
  <c r="A93" i="3" s="1"/>
  <c r="B91" i="3"/>
  <c r="A91" i="3" s="1"/>
  <c r="B87" i="3"/>
  <c r="A87" i="3" s="1"/>
  <c r="C101" i="3"/>
  <c r="B100" i="3"/>
  <c r="A100" i="3" s="1"/>
  <c r="B98" i="3"/>
  <c r="A98" i="3" s="1"/>
  <c r="B96" i="3"/>
  <c r="A96" i="3" s="1"/>
  <c r="B94" i="3"/>
  <c r="A94" i="3" s="1"/>
  <c r="B92" i="3"/>
  <c r="A92" i="3" s="1"/>
  <c r="B88" i="3"/>
  <c r="A88" i="3" s="1"/>
  <c r="E53" i="6"/>
  <c r="D54" i="6" s="1"/>
  <c r="E54" i="6" l="1"/>
  <c r="D55" i="6" s="1"/>
  <c r="G28" i="6"/>
  <c r="E29" i="6"/>
  <c r="D30" i="6" s="1"/>
  <c r="G56" i="6"/>
  <c r="G49" i="6"/>
  <c r="E50" i="6"/>
  <c r="D51" i="6" s="1"/>
  <c r="E57" i="6"/>
  <c r="E9" i="6" s="1"/>
  <c r="G9" i="6" s="1"/>
  <c r="G53" i="6"/>
  <c r="A74" i="3"/>
  <c r="E11" i="6"/>
  <c r="H11" i="6" s="1"/>
  <c r="C116" i="3"/>
  <c r="B115" i="3"/>
  <c r="A115" i="3" s="1"/>
  <c r="B113" i="3"/>
  <c r="A113" i="3" s="1"/>
  <c r="B111" i="3"/>
  <c r="A111" i="3" s="1"/>
  <c r="B109" i="3"/>
  <c r="A109" i="3" s="1"/>
  <c r="B107" i="3"/>
  <c r="A107" i="3" s="1"/>
  <c r="B103" i="3"/>
  <c r="A103" i="3" s="1"/>
  <c r="B114" i="3"/>
  <c r="A114" i="3" s="1"/>
  <c r="B112" i="3"/>
  <c r="A112" i="3" s="1"/>
  <c r="B110" i="3"/>
  <c r="A110" i="3" s="1"/>
  <c r="B108" i="3"/>
  <c r="A108" i="3" s="1"/>
  <c r="B106" i="3"/>
  <c r="A106" i="3" s="1"/>
  <c r="B102" i="3"/>
  <c r="A102" i="3" s="1"/>
  <c r="B89" i="3"/>
  <c r="A89" i="3" s="1"/>
  <c r="A90" i="3"/>
  <c r="D12" i="6" l="1"/>
  <c r="G11" i="6"/>
  <c r="E51" i="6"/>
  <c r="G51" i="6" s="1"/>
  <c r="G50" i="6"/>
  <c r="G29" i="6"/>
  <c r="E30" i="6"/>
  <c r="G30" i="6" s="1"/>
  <c r="E55" i="6"/>
  <c r="G55" i="6" s="1"/>
  <c r="G57" i="6"/>
  <c r="G54" i="6"/>
  <c r="B130" i="3"/>
  <c r="A130" i="3" s="1"/>
  <c r="B128" i="3"/>
  <c r="A128" i="3" s="1"/>
  <c r="B126" i="3"/>
  <c r="A126" i="3" s="1"/>
  <c r="B124" i="3"/>
  <c r="A124" i="3" s="1"/>
  <c r="B122" i="3"/>
  <c r="A122" i="3" s="1"/>
  <c r="B118" i="3"/>
  <c r="A118" i="3" s="1"/>
  <c r="B129" i="3"/>
  <c r="A129" i="3" s="1"/>
  <c r="B127" i="3"/>
  <c r="A127" i="3" s="1"/>
  <c r="B125" i="3"/>
  <c r="A125" i="3" s="1"/>
  <c r="B123" i="3"/>
  <c r="A123" i="3" s="1"/>
  <c r="B121" i="3"/>
  <c r="A121" i="3" s="1"/>
  <c r="B117" i="3"/>
  <c r="A117" i="3" s="1"/>
  <c r="C131" i="3"/>
  <c r="A105" i="3"/>
  <c r="B104" i="3"/>
  <c r="A104" i="3" s="1"/>
  <c r="E12" i="6" l="1"/>
  <c r="B144" i="3"/>
  <c r="A144" i="3" s="1"/>
  <c r="B142" i="3"/>
  <c r="A142" i="3" s="1"/>
  <c r="B140" i="3"/>
  <c r="A140" i="3" s="1"/>
  <c r="B138" i="3"/>
  <c r="A138" i="3" s="1"/>
  <c r="B136" i="3"/>
  <c r="A136" i="3" s="1"/>
  <c r="B132" i="3"/>
  <c r="A132" i="3" s="1"/>
  <c r="C146" i="3"/>
  <c r="B145" i="3"/>
  <c r="A145" i="3" s="1"/>
  <c r="B143" i="3"/>
  <c r="A143" i="3" s="1"/>
  <c r="B141" i="3"/>
  <c r="A141" i="3" s="1"/>
  <c r="B139" i="3"/>
  <c r="A139" i="3" s="1"/>
  <c r="B137" i="3"/>
  <c r="A137" i="3" s="1"/>
  <c r="B133" i="3"/>
  <c r="A133" i="3" s="1"/>
  <c r="A120" i="3"/>
  <c r="B119" i="3"/>
  <c r="A119" i="3" s="1"/>
  <c r="D13" i="6" l="1"/>
  <c r="H12" i="6"/>
  <c r="G12" i="6"/>
  <c r="E13" i="6"/>
  <c r="H13" i="6" s="1"/>
  <c r="C161" i="3"/>
  <c r="B160" i="3"/>
  <c r="A160" i="3" s="1"/>
  <c r="B158" i="3"/>
  <c r="A158" i="3" s="1"/>
  <c r="B157" i="3"/>
  <c r="A157" i="3" s="1"/>
  <c r="B155" i="3"/>
  <c r="A155" i="3" s="1"/>
  <c r="B153" i="3"/>
  <c r="A153" i="3" s="1"/>
  <c r="B151" i="3"/>
  <c r="A151" i="3" s="1"/>
  <c r="B147" i="3"/>
  <c r="A147" i="3" s="1"/>
  <c r="B156" i="3"/>
  <c r="A156" i="3" s="1"/>
  <c r="B154" i="3"/>
  <c r="A154" i="3" s="1"/>
  <c r="B152" i="3"/>
  <c r="A152" i="3" s="1"/>
  <c r="B148" i="3"/>
  <c r="A148" i="3" s="1"/>
  <c r="B159" i="3"/>
  <c r="A159" i="3" s="1"/>
  <c r="A135" i="3"/>
  <c r="B134" i="3"/>
  <c r="A134" i="3" s="1"/>
  <c r="D14" i="6" l="1"/>
  <c r="D16" i="6"/>
  <c r="G13" i="6"/>
  <c r="B149" i="3"/>
  <c r="A149" i="3" s="1"/>
  <c r="A150" i="3"/>
  <c r="B175" i="3"/>
  <c r="A175" i="3" s="1"/>
  <c r="B173" i="3"/>
  <c r="A173" i="3" s="1"/>
  <c r="B171" i="3"/>
  <c r="A171" i="3" s="1"/>
  <c r="B169" i="3"/>
  <c r="A169" i="3" s="1"/>
  <c r="B167" i="3"/>
  <c r="A167" i="3" s="1"/>
  <c r="B163" i="3"/>
  <c r="A163" i="3" s="1"/>
  <c r="B174" i="3"/>
  <c r="A174" i="3" s="1"/>
  <c r="B172" i="3"/>
  <c r="A172" i="3" s="1"/>
  <c r="B170" i="3"/>
  <c r="A170" i="3" s="1"/>
  <c r="B168" i="3"/>
  <c r="A168" i="3" s="1"/>
  <c r="B166" i="3"/>
  <c r="A166" i="3" s="1"/>
  <c r="B162" i="3"/>
  <c r="A162" i="3" s="1"/>
  <c r="C176" i="3"/>
  <c r="E14" i="6" l="1"/>
  <c r="B189" i="3"/>
  <c r="A189" i="3" s="1"/>
  <c r="B187" i="3"/>
  <c r="A187" i="3" s="1"/>
  <c r="B185" i="3"/>
  <c r="A185" i="3" s="1"/>
  <c r="B183" i="3"/>
  <c r="A183" i="3" s="1"/>
  <c r="B181" i="3"/>
  <c r="A181" i="3" s="1"/>
  <c r="B177" i="3"/>
  <c r="A177" i="3" s="1"/>
  <c r="C191" i="3"/>
  <c r="B190" i="3"/>
  <c r="A190" i="3" s="1"/>
  <c r="B182" i="3"/>
  <c r="A182" i="3" s="1"/>
  <c r="B188" i="3"/>
  <c r="A188" i="3" s="1"/>
  <c r="B186" i="3"/>
  <c r="A186" i="3" s="1"/>
  <c r="B178" i="3"/>
  <c r="A178" i="3" s="1"/>
  <c r="B184" i="3"/>
  <c r="A184" i="3" s="1"/>
  <c r="A165" i="3"/>
  <c r="B164" i="3"/>
  <c r="A164" i="3" s="1"/>
  <c r="D15" i="6" l="1"/>
  <c r="H14" i="6"/>
  <c r="G14" i="6"/>
  <c r="E15" i="6"/>
  <c r="A180" i="3"/>
  <c r="B179" i="3"/>
  <c r="A179" i="3" s="1"/>
  <c r="B204" i="3"/>
  <c r="A204" i="3" s="1"/>
  <c r="B202" i="3"/>
  <c r="A202" i="3" s="1"/>
  <c r="B200" i="3"/>
  <c r="A200" i="3" s="1"/>
  <c r="B198" i="3"/>
  <c r="A198" i="3" s="1"/>
  <c r="B196" i="3"/>
  <c r="A196" i="3" s="1"/>
  <c r="B192" i="3"/>
  <c r="A192" i="3" s="1"/>
  <c r="C206" i="3"/>
  <c r="B205" i="3"/>
  <c r="A205" i="3" s="1"/>
  <c r="B203" i="3"/>
  <c r="A203" i="3" s="1"/>
  <c r="B201" i="3"/>
  <c r="A201" i="3" s="1"/>
  <c r="B199" i="3"/>
  <c r="A199" i="3" s="1"/>
  <c r="B197" i="3"/>
  <c r="A197" i="3" s="1"/>
  <c r="B193" i="3"/>
  <c r="A193" i="3" s="1"/>
  <c r="D17" i="6" l="1"/>
  <c r="H15" i="6"/>
  <c r="E17" i="6"/>
  <c r="G15" i="6"/>
  <c r="B194" i="3"/>
  <c r="A194" i="3" s="1"/>
  <c r="A195" i="3"/>
  <c r="C221" i="3"/>
  <c r="B220" i="3"/>
  <c r="A220" i="3" s="1"/>
  <c r="B218" i="3"/>
  <c r="A218" i="3" s="1"/>
  <c r="B216" i="3"/>
  <c r="A216" i="3" s="1"/>
  <c r="B214" i="3"/>
  <c r="A214" i="3" s="1"/>
  <c r="B212" i="3"/>
  <c r="A212" i="3" s="1"/>
  <c r="B208" i="3"/>
  <c r="A208" i="3" s="1"/>
  <c r="B215" i="3"/>
  <c r="A215" i="3" s="1"/>
  <c r="B207" i="3"/>
  <c r="A207" i="3" s="1"/>
  <c r="B213" i="3"/>
  <c r="A213" i="3" s="1"/>
  <c r="B219" i="3"/>
  <c r="A219" i="3" s="1"/>
  <c r="B211" i="3"/>
  <c r="A211" i="3" s="1"/>
  <c r="B217" i="3"/>
  <c r="A217" i="3" s="1"/>
  <c r="G17" i="6" l="1"/>
  <c r="E16" i="6"/>
  <c r="D18" i="6"/>
  <c r="B235" i="3"/>
  <c r="A235" i="3" s="1"/>
  <c r="B233" i="3"/>
  <c r="A233" i="3" s="1"/>
  <c r="B231" i="3"/>
  <c r="A231" i="3" s="1"/>
  <c r="B229" i="3"/>
  <c r="A229" i="3" s="1"/>
  <c r="B227" i="3"/>
  <c r="A227" i="3" s="1"/>
  <c r="B223" i="3"/>
  <c r="A223" i="3" s="1"/>
  <c r="B234" i="3"/>
  <c r="A234" i="3" s="1"/>
  <c r="B232" i="3"/>
  <c r="A232" i="3" s="1"/>
  <c r="B230" i="3"/>
  <c r="A230" i="3" s="1"/>
  <c r="B228" i="3"/>
  <c r="A228" i="3" s="1"/>
  <c r="B226" i="3"/>
  <c r="A226" i="3" s="1"/>
  <c r="B222" i="3"/>
  <c r="A222" i="3" s="1"/>
  <c r="C236" i="3"/>
  <c r="A210" i="3"/>
  <c r="B209" i="3"/>
  <c r="A209" i="3" s="1"/>
  <c r="G16" i="6" l="1"/>
  <c r="H16" i="6"/>
  <c r="H17" i="6"/>
  <c r="E18" i="6"/>
  <c r="B249" i="3"/>
  <c r="A249" i="3" s="1"/>
  <c r="B247" i="3"/>
  <c r="A247" i="3" s="1"/>
  <c r="B245" i="3"/>
  <c r="A245" i="3" s="1"/>
  <c r="B243" i="3"/>
  <c r="A243" i="3" s="1"/>
  <c r="B241" i="3"/>
  <c r="A241" i="3" s="1"/>
  <c r="B237" i="3"/>
  <c r="A237" i="3" s="1"/>
  <c r="C251" i="3"/>
  <c r="B248" i="3"/>
  <c r="A248" i="3" s="1"/>
  <c r="B246" i="3"/>
  <c r="A246" i="3" s="1"/>
  <c r="B238" i="3"/>
  <c r="A238" i="3" s="1"/>
  <c r="B244" i="3"/>
  <c r="A244" i="3" s="1"/>
  <c r="B250" i="3"/>
  <c r="A250" i="3" s="1"/>
  <c r="B242" i="3"/>
  <c r="A242" i="3" s="1"/>
  <c r="A225" i="3"/>
  <c r="B224" i="3"/>
  <c r="A224" i="3" s="1"/>
  <c r="D19" i="6" l="1"/>
  <c r="E19" i="6" s="1"/>
  <c r="H18" i="6"/>
  <c r="G18" i="6"/>
  <c r="B265" i="3"/>
  <c r="A265" i="3" s="1"/>
  <c r="B263" i="3"/>
  <c r="A263" i="3" s="1"/>
  <c r="B261" i="3"/>
  <c r="A261" i="3" s="1"/>
  <c r="B259" i="3"/>
  <c r="A259" i="3" s="1"/>
  <c r="B257" i="3"/>
  <c r="A257" i="3" s="1"/>
  <c r="B262" i="3"/>
  <c r="A262" i="3" s="1"/>
  <c r="B252" i="3"/>
  <c r="A252" i="3" s="1"/>
  <c r="B264" i="3"/>
  <c r="A264" i="3" s="1"/>
  <c r="B256" i="3"/>
  <c r="A256" i="3" s="1"/>
  <c r="B258" i="3"/>
  <c r="A258" i="3" s="1"/>
  <c r="B253" i="3"/>
  <c r="A253" i="3" s="1"/>
  <c r="C266" i="3"/>
  <c r="B260" i="3"/>
  <c r="A260" i="3" s="1"/>
  <c r="A240" i="3"/>
  <c r="B239" i="3"/>
  <c r="A239" i="3" s="1"/>
  <c r="H19" i="6" l="1"/>
  <c r="F1" i="6"/>
  <c r="D45" i="6"/>
  <c r="G45" i="6" s="1"/>
  <c r="D22" i="6"/>
  <c r="G22" i="6" s="1"/>
  <c r="D20" i="6"/>
  <c r="D41" i="6"/>
  <c r="G41" i="6" s="1"/>
  <c r="D43" i="6"/>
  <c r="G43" i="6" s="1"/>
  <c r="D39" i="6"/>
  <c r="G39" i="6" s="1"/>
  <c r="D33" i="6"/>
  <c r="G33" i="6" s="1"/>
  <c r="D35" i="6"/>
  <c r="G35" i="6" s="1"/>
  <c r="D34" i="6"/>
  <c r="G34" i="6" s="1"/>
  <c r="D37" i="6"/>
  <c r="G37" i="6" s="1"/>
  <c r="D23" i="6"/>
  <c r="G23" i="6" s="1"/>
  <c r="D46" i="6"/>
  <c r="G46" i="6" s="1"/>
  <c r="D40" i="6"/>
  <c r="G40" i="6" s="1"/>
  <c r="D42" i="6"/>
  <c r="G42" i="6" s="1"/>
  <c r="D36" i="6"/>
  <c r="G36" i="6" s="1"/>
  <c r="D38" i="6"/>
  <c r="G38" i="6" s="1"/>
  <c r="D24" i="6"/>
  <c r="G19" i="6"/>
  <c r="B254" i="3"/>
  <c r="A254" i="3" s="1"/>
  <c r="A255" i="3"/>
  <c r="B276" i="3"/>
  <c r="A276" i="3" s="1"/>
  <c r="B273" i="3"/>
  <c r="A273" i="3" s="1"/>
  <c r="B268" i="3"/>
  <c r="A268" i="3" s="1"/>
  <c r="C281" i="3"/>
  <c r="B278" i="3"/>
  <c r="A278" i="3" s="1"/>
  <c r="B275" i="3"/>
  <c r="A275" i="3" s="1"/>
  <c r="B267" i="3"/>
  <c r="A267" i="3" s="1"/>
  <c r="B280" i="3"/>
  <c r="A280" i="3" s="1"/>
  <c r="B277" i="3"/>
  <c r="A277" i="3" s="1"/>
  <c r="B272" i="3"/>
  <c r="A272" i="3" s="1"/>
  <c r="B279" i="3"/>
  <c r="A279" i="3" s="1"/>
  <c r="B274" i="3"/>
  <c r="A274" i="3" s="1"/>
  <c r="B271" i="3"/>
  <c r="A271" i="3" s="1"/>
  <c r="E20" i="6" l="1"/>
  <c r="B294" i="3"/>
  <c r="A294" i="3" s="1"/>
  <c r="B292" i="3"/>
  <c r="A292" i="3" s="1"/>
  <c r="B290" i="3"/>
  <c r="A290" i="3" s="1"/>
  <c r="B288" i="3"/>
  <c r="A288" i="3" s="1"/>
  <c r="B286" i="3"/>
  <c r="A286" i="3" s="1"/>
  <c r="B282" i="3"/>
  <c r="A282" i="3" s="1"/>
  <c r="B295" i="3"/>
  <c r="A295" i="3" s="1"/>
  <c r="B287" i="3"/>
  <c r="A287" i="3" s="1"/>
  <c r="B289" i="3"/>
  <c r="A289" i="3" s="1"/>
  <c r="B291" i="3"/>
  <c r="A291" i="3" s="1"/>
  <c r="B283" i="3"/>
  <c r="A283" i="3" s="1"/>
  <c r="C296" i="3"/>
  <c r="B293" i="3"/>
  <c r="A293" i="3" s="1"/>
  <c r="A270" i="3"/>
  <c r="B269" i="3"/>
  <c r="A269" i="3" s="1"/>
  <c r="G24" i="6" l="1"/>
  <c r="H24" i="6"/>
  <c r="D21" i="6"/>
  <c r="H20" i="6"/>
  <c r="E21" i="6"/>
  <c r="G20" i="6"/>
  <c r="B309" i="3"/>
  <c r="A309" i="3" s="1"/>
  <c r="B307" i="3"/>
  <c r="A307" i="3" s="1"/>
  <c r="B305" i="3"/>
  <c r="A305" i="3" s="1"/>
  <c r="B303" i="3"/>
  <c r="A303" i="3" s="1"/>
  <c r="B301" i="3"/>
  <c r="A301" i="3" s="1"/>
  <c r="C311" i="3"/>
  <c r="B298" i="3"/>
  <c r="A298" i="3" s="1"/>
  <c r="B308" i="3"/>
  <c r="A308" i="3" s="1"/>
  <c r="B304" i="3"/>
  <c r="A304" i="3" s="1"/>
  <c r="B297" i="3"/>
  <c r="A297" i="3" s="1"/>
  <c r="B302" i="3"/>
  <c r="A302" i="3" s="1"/>
  <c r="B310" i="3"/>
  <c r="A310" i="3" s="1"/>
  <c r="B306" i="3"/>
  <c r="A306" i="3" s="1"/>
  <c r="B284" i="3"/>
  <c r="A284" i="3" s="1"/>
  <c r="A285" i="3"/>
  <c r="D25" i="6" l="1"/>
  <c r="H21" i="6"/>
  <c r="H22" i="6"/>
  <c r="G21" i="6"/>
  <c r="E25" i="6"/>
  <c r="A300" i="3"/>
  <c r="B299" i="3"/>
  <c r="A299" i="3" s="1"/>
  <c r="C326" i="3"/>
  <c r="B325" i="3"/>
  <c r="A325" i="3" s="1"/>
  <c r="B323" i="3"/>
  <c r="A323" i="3" s="1"/>
  <c r="B321" i="3"/>
  <c r="A321" i="3" s="1"/>
  <c r="B319" i="3"/>
  <c r="A319" i="3" s="1"/>
  <c r="B317" i="3"/>
  <c r="A317" i="3" s="1"/>
  <c r="B313" i="3"/>
  <c r="A313" i="3" s="1"/>
  <c r="B322" i="3"/>
  <c r="A322" i="3" s="1"/>
  <c r="B318" i="3"/>
  <c r="A318" i="3" s="1"/>
  <c r="B324" i="3"/>
  <c r="A324" i="3" s="1"/>
  <c r="B320" i="3"/>
  <c r="A320" i="3" s="1"/>
  <c r="B316" i="3"/>
  <c r="A316" i="3" s="1"/>
  <c r="B312" i="3"/>
  <c r="A312" i="3" s="1"/>
  <c r="H26" i="6" l="1"/>
  <c r="H25" i="6"/>
  <c r="G32" i="6"/>
  <c r="E31" i="6"/>
  <c r="D31" i="6"/>
  <c r="G25" i="6"/>
  <c r="B340" i="3"/>
  <c r="A340" i="3" s="1"/>
  <c r="B338" i="3"/>
  <c r="A338" i="3" s="1"/>
  <c r="B336" i="3"/>
  <c r="A336" i="3" s="1"/>
  <c r="B334" i="3"/>
  <c r="A334" i="3" s="1"/>
  <c r="B332" i="3"/>
  <c r="A332" i="3" s="1"/>
  <c r="B328" i="3"/>
  <c r="A328" i="3" s="1"/>
  <c r="B337" i="3"/>
  <c r="A337" i="3" s="1"/>
  <c r="B333" i="3"/>
  <c r="A333" i="3" s="1"/>
  <c r="C341" i="3"/>
  <c r="B335" i="3"/>
  <c r="A335" i="3" s="1"/>
  <c r="B331" i="3"/>
  <c r="A331" i="3" s="1"/>
  <c r="B327" i="3"/>
  <c r="A327" i="3" s="1"/>
  <c r="B339" i="3"/>
  <c r="A339" i="3" s="1"/>
  <c r="B314" i="3"/>
  <c r="A314" i="3" s="1"/>
  <c r="A315" i="3"/>
  <c r="H31" i="6" l="1"/>
  <c r="H32" i="6"/>
  <c r="G31" i="6"/>
  <c r="A330" i="3"/>
  <c r="B329" i="3"/>
  <c r="A329" i="3" s="1"/>
  <c r="B355" i="3"/>
  <c r="A355" i="3" s="1"/>
  <c r="B353" i="3"/>
  <c r="A353" i="3" s="1"/>
  <c r="B351" i="3"/>
  <c r="A351" i="3" s="1"/>
  <c r="B349" i="3"/>
  <c r="A349" i="3" s="1"/>
  <c r="B347" i="3"/>
  <c r="A347" i="3" s="1"/>
  <c r="B354" i="3"/>
  <c r="A354" i="3" s="1"/>
  <c r="B352" i="3"/>
  <c r="A352" i="3" s="1"/>
  <c r="B350" i="3"/>
  <c r="A350" i="3" s="1"/>
  <c r="B348" i="3"/>
  <c r="A348" i="3" s="1"/>
  <c r="B346" i="3"/>
  <c r="A346" i="3" s="1"/>
  <c r="B342" i="3"/>
  <c r="A342" i="3" s="1"/>
  <c r="C356" i="3"/>
  <c r="B343" i="3"/>
  <c r="A343" i="3" s="1"/>
  <c r="A345" i="3" l="1"/>
  <c r="B344" i="3"/>
  <c r="A344" i="3" s="1"/>
  <c r="B369" i="3"/>
  <c r="A369" i="3" s="1"/>
  <c r="B367" i="3"/>
  <c r="A367" i="3" s="1"/>
  <c r="B365" i="3"/>
  <c r="A365" i="3" s="1"/>
  <c r="B363" i="3"/>
  <c r="A363" i="3" s="1"/>
  <c r="B361" i="3"/>
  <c r="A361" i="3" s="1"/>
  <c r="B357" i="3"/>
  <c r="A357" i="3" s="1"/>
  <c r="C371" i="3"/>
  <c r="B364" i="3"/>
  <c r="A364" i="3" s="1"/>
  <c r="B370" i="3"/>
  <c r="A370" i="3" s="1"/>
  <c r="B362" i="3"/>
  <c r="A362" i="3" s="1"/>
  <c r="B368" i="3"/>
  <c r="A368" i="3" s="1"/>
  <c r="B358" i="3"/>
  <c r="A358" i="3" s="1"/>
  <c r="B366" i="3"/>
  <c r="A366" i="3" s="1"/>
  <c r="A360" i="3" l="1"/>
  <c r="B359" i="3"/>
  <c r="A359" i="3" s="1"/>
  <c r="B384" i="3"/>
  <c r="A384" i="3" s="1"/>
  <c r="B382" i="3"/>
  <c r="A382" i="3" s="1"/>
  <c r="B380" i="3"/>
  <c r="A380" i="3" s="1"/>
  <c r="B378" i="3"/>
  <c r="A378" i="3" s="1"/>
  <c r="B376" i="3"/>
  <c r="A376" i="3" s="1"/>
  <c r="B372" i="3"/>
  <c r="A372" i="3" s="1"/>
  <c r="C386" i="3"/>
  <c r="B385" i="3"/>
  <c r="A385" i="3" s="1"/>
  <c r="B383" i="3"/>
  <c r="A383" i="3" s="1"/>
  <c r="B381" i="3"/>
  <c r="A381" i="3" s="1"/>
  <c r="B379" i="3"/>
  <c r="A379" i="3" s="1"/>
  <c r="B377" i="3"/>
  <c r="A377" i="3" s="1"/>
  <c r="B373" i="3"/>
  <c r="A373" i="3" s="1"/>
  <c r="B374" i="3" l="1"/>
  <c r="A374" i="3" s="1"/>
  <c r="A375" i="3"/>
  <c r="C401" i="3"/>
  <c r="B400" i="3"/>
  <c r="A400" i="3" s="1"/>
  <c r="B398" i="3"/>
  <c r="A398" i="3" s="1"/>
  <c r="B396" i="3"/>
  <c r="A396" i="3" s="1"/>
  <c r="B394" i="3"/>
  <c r="A394" i="3" s="1"/>
  <c r="B392" i="3"/>
  <c r="A392" i="3" s="1"/>
  <c r="B388" i="3"/>
  <c r="A388" i="3" s="1"/>
  <c r="B397" i="3"/>
  <c r="A397" i="3" s="1"/>
  <c r="B395" i="3"/>
  <c r="A395" i="3" s="1"/>
  <c r="B387" i="3"/>
  <c r="A387" i="3" s="1"/>
  <c r="B393" i="3"/>
  <c r="A393" i="3" s="1"/>
  <c r="B391" i="3"/>
  <c r="A391" i="3" s="1"/>
  <c r="B399" i="3"/>
  <c r="A399" i="3" s="1"/>
  <c r="B415" i="3" l="1"/>
  <c r="A415" i="3" s="1"/>
  <c r="B413" i="3"/>
  <c r="A413" i="3" s="1"/>
  <c r="B411" i="3"/>
  <c r="A411" i="3" s="1"/>
  <c r="B409" i="3"/>
  <c r="A409" i="3" s="1"/>
  <c r="B407" i="3"/>
  <c r="A407" i="3" s="1"/>
  <c r="B403" i="3"/>
  <c r="A403" i="3" s="1"/>
  <c r="B414" i="3"/>
  <c r="A414" i="3" s="1"/>
  <c r="B412" i="3"/>
  <c r="A412" i="3" s="1"/>
  <c r="B410" i="3"/>
  <c r="A410" i="3" s="1"/>
  <c r="B408" i="3"/>
  <c r="A408" i="3" s="1"/>
  <c r="B406" i="3"/>
  <c r="A406" i="3" s="1"/>
  <c r="B402" i="3"/>
  <c r="A402" i="3" s="1"/>
  <c r="C416" i="3"/>
  <c r="A390" i="3"/>
  <c r="B389" i="3"/>
  <c r="A389" i="3" s="1"/>
  <c r="A405" i="3" l="1"/>
  <c r="B404" i="3"/>
  <c r="A404" i="3" s="1"/>
  <c r="B429" i="3"/>
  <c r="A429" i="3" s="1"/>
  <c r="B427" i="3"/>
  <c r="A427" i="3" s="1"/>
  <c r="B425" i="3"/>
  <c r="A425" i="3" s="1"/>
  <c r="B423" i="3"/>
  <c r="A423" i="3" s="1"/>
  <c r="B421" i="3"/>
  <c r="A421" i="3" s="1"/>
  <c r="B417" i="3"/>
  <c r="A417" i="3" s="1"/>
  <c r="B430" i="3"/>
  <c r="A430" i="3" s="1"/>
  <c r="B422" i="3"/>
  <c r="A422" i="3" s="1"/>
  <c r="B428" i="3"/>
  <c r="A428" i="3" s="1"/>
  <c r="B426" i="3"/>
  <c r="A426" i="3" s="1"/>
  <c r="B418" i="3"/>
  <c r="A418" i="3" s="1"/>
  <c r="B424" i="3"/>
  <c r="A424" i="3" s="1"/>
  <c r="A420" i="3" l="1"/>
</calcChain>
</file>

<file path=xl/sharedStrings.xml><?xml version="1.0" encoding="utf-8"?>
<sst xmlns="http://schemas.openxmlformats.org/spreadsheetml/2006/main" count="911" uniqueCount="161">
  <si>
    <t>Highlight means that the date is in either Jan or Dec</t>
  </si>
  <si>
    <t>CRTC Decision</t>
  </si>
  <si>
    <t>Relief Date</t>
  </si>
  <si>
    <t>Highlight means you should have a look at the overall period</t>
  </si>
  <si>
    <t>Item</t>
  </si>
  <si>
    <t>Task or Event</t>
  </si>
  <si>
    <t>PRIME</t>
  </si>
  <si>
    <t>START</t>
  </si>
  <si>
    <t>END</t>
  </si>
  <si>
    <t>CNA</t>
  </si>
  <si>
    <t>CRTC issues Telecom Notice of Consultation regarding establishment of an ad hoc Relief Planning Committee</t>
  </si>
  <si>
    <t>CRTC</t>
  </si>
  <si>
    <t>RPC Chair starts preparing and submitting RPC Chair Reports to the CISC, on an as required basis.</t>
  </si>
  <si>
    <t>RPC Chair</t>
  </si>
  <si>
    <t>RPC participants review PROC &amp; submit contributions to RPC</t>
  </si>
  <si>
    <t>CNA chairs initial RPC conference call to start development of PD, RIP &amp; PL, &amp; schedules future meetings/conference calls including creation &amp; consultation with CATF and NITF</t>
  </si>
  <si>
    <t>CNA, RPC</t>
  </si>
  <si>
    <t>CNA chairs subsequent RPC conference calls to finalize PD &amp; RIP</t>
  </si>
  <si>
    <t>CNA forwards the PD and RIP to the CISC and CRTC for approval</t>
  </si>
  <si>
    <t>Special Types of Telecommunications Service Users (911 PSAPs, alarm companies, ISPs, paging companies, etc.) to identify any concerns to RPC &amp; CRTC</t>
  </si>
  <si>
    <t>Special Users</t>
  </si>
  <si>
    <t>CRTC issues Telecom Decision approving the Relief Method, Relief Date, New NPA &amp; Relief Implementation Plan (RIP)</t>
  </si>
  <si>
    <t>CNA obtains relief NPA from NANPA</t>
  </si>
  <si>
    <t>RPC</t>
  </si>
  <si>
    <t>Task Forces, TSPs and users implement relief (starts upon CRTC approval of RIP and ends on Relief Date)</t>
  </si>
  <si>
    <t>TSPs</t>
  </si>
  <si>
    <t>NANPA receives and posts Planning Letter to NANPA website (within 2 weeks of receipt from the CNA)</t>
  </si>
  <si>
    <t>NANPA</t>
  </si>
  <si>
    <t>All TSPs implement consumer awareness activities (starts upon filing of Consumer Awareness Programs with the CRTC and is completed on the Relief Date)</t>
  </si>
  <si>
    <t>All TSPs to notify all customers (including residence, business &amp; special customers) of the new overlay NPA (may start upon the filing of Consumer Awareness Programs with the CRTC)</t>
  </si>
  <si>
    <t>TSPs to submit Progress Report #1 to NITF and CATF (starts after completion date for all TSPs to notify their customers and requires 2 weeks)</t>
  </si>
  <si>
    <t>NITF and CATF develop &amp; submit Progress Report #1 to RPC (linked to TSP reports to NITF and CATF)</t>
  </si>
  <si>
    <t>NITF &amp; CATF</t>
  </si>
  <si>
    <t>RPC submits Progress Report #1 to CISC/CRTC (linked to NITF and CATF reports)</t>
  </si>
  <si>
    <t>iconectiv TRA</t>
  </si>
  <si>
    <t>All Telecommunications Service Users (including Special Users 911 PSAPs, alarm companies, ISPs, paging companies, etc.) to implement changes to their telecom equipment &amp; systems to accommodate the new NPA (starts upon CRTC approval of RIP and ends on the Relief Date)</t>
  </si>
  <si>
    <t>Telecom Service Users</t>
  </si>
  <si>
    <t>Payphone Providers Reprogram Payphones (starts upon CRTC approval of RIP and ends on the Relief Date)</t>
  </si>
  <si>
    <t>Payphone Providers</t>
  </si>
  <si>
    <t>TSPs and database owners/operators to modify systems and industry databases (starts upon CRTC approval of RIP and ends on the Relief Date)</t>
  </si>
  <si>
    <t>TSPs &amp; Database Owners</t>
  </si>
  <si>
    <t>Operator Services &amp; Directory Assistance Readiness (starts upon CRTC approval of RIP and ends on the Relief Date)</t>
  </si>
  <si>
    <t>Directory Publisher Readiness for overlays (ability to identify the NPA in telephone numbers in the directory published after the Overlay NPA is activated) (starts upon CRTC approval of RIP and ends on the Relief Date)</t>
  </si>
  <si>
    <t>Directory Publishers</t>
  </si>
  <si>
    <t>9-1-1 Systems and Databases Readiness (starts upon CRTC approval of RIP and ends on the Relief Date)</t>
  </si>
  <si>
    <t>PSAPS, 9 1 1 Service Providers &amp; TSPs</t>
  </si>
  <si>
    <t>Network Systems &amp; Equipment Readiness (starts upon CRTC approval of RIP and ends on the Relief Date)</t>
  </si>
  <si>
    <t>Service Order &amp; Business System Readiness (starts upon CRTC approval of RIP and ends on the Relief Date)</t>
  </si>
  <si>
    <t>International Gateway Switch Translations Readiness for new NPA (starts upon CRTC approval of RIP and ends on the Relief Date)</t>
  </si>
  <si>
    <t>Int’l TSPs</t>
  </si>
  <si>
    <t>Canadian Local Number Portability Consortium (CLNPC) Database Readiness for new NPA (starts upon CRTC approval of RIP and ends on the Relief Date)</t>
  </si>
  <si>
    <t>CLNPC &amp; NPAC</t>
  </si>
  <si>
    <t>Toll Free SMS Database Readiness for new NPA (starts upon CRTC approval of RIP and ends on the Relief Date)</t>
  </si>
  <si>
    <t>Toll TSPs</t>
  </si>
  <si>
    <t>TSPs apply for Test CO Codes in new NPA (applications may be submitted no more than 6 months and no less than 66 days prior to the start date for the Inter-Carrier Testing Period) (Section 7.16.4 Canadian RP GL)</t>
  </si>
  <si>
    <t>Develop Inter-Carrier Network Test Plans and prepare for testing (individual TSPs to make arrangements in accordance with interconnection agreements) (may start upon CRTC approval of RIP and must be completed by start date for the Inter-Carrier Testing Period)</t>
  </si>
  <si>
    <t>NITF &amp; TSPs</t>
  </si>
  <si>
    <t>All international and domestic Telecommunications Service Providers (TSPs) must activate the new NPA in their networks by the start date for the Inter-Carrier Testing Period</t>
  </si>
  <si>
    <t>Activation date for Overlay NPA Test CO Codes and Test Numbers in network (should be completed by the start date for the Inter-Carrier Testing Period)</t>
  </si>
  <si>
    <t>Inter-Carrier Testing Period (subject to Inter-Carrier Network Test Plans) (starts about 3 months prior to the Relief Date, and ends about 1 month after the Relief Date)</t>
  </si>
  <si>
    <t>TSPs to submit Progress Report #2 to NITF and CATF (starts on commencement of Inter-Carrier Testing Period)</t>
  </si>
  <si>
    <t>RPC submits Progress Report #2 to CRTC staff (linked to NITF and CATF reports)</t>
  </si>
  <si>
    <t>Relief Date (earliest date when CO Codes in new NPA may be activated)</t>
  </si>
  <si>
    <t>TSPs submit Final Report to CATF and NITF (starts on Relief Date and provides 2 weeks for preparation &amp; submission)</t>
  </si>
  <si>
    <t>NITF and CATF develop &amp; submit Final Progress Report to RPC (linked to TSP reports to NITF and CATF)</t>
  </si>
  <si>
    <t>The RPC submits Final Progress Report to CRTC staff (linked to NITF and CATF reports)</t>
  </si>
  <si>
    <t>TSPs disconnect Test Codes &amp; Numbers, and submit Part 1 form to return Test Codes (starts 1 month after Relief Date and allows 1 month for completion)</t>
  </si>
  <si>
    <t>New Years's Day</t>
  </si>
  <si>
    <t>Family Day</t>
  </si>
  <si>
    <t>Good Friday</t>
  </si>
  <si>
    <t>Easter Monday</t>
  </si>
  <si>
    <t>Victoria Day</t>
  </si>
  <si>
    <t>St Jean Baptiste Day</t>
  </si>
  <si>
    <t>Canada Day</t>
  </si>
  <si>
    <t>Civic Holiday</t>
  </si>
  <si>
    <t>Labour Day</t>
  </si>
  <si>
    <t>Thanksgiving</t>
  </si>
  <si>
    <t>Remember Day</t>
  </si>
  <si>
    <t>Christmas Day</t>
  </si>
  <si>
    <t>Boxing Day</t>
  </si>
  <si>
    <t>Highlight is a field that needs to be filled in manually (yyyy-mm-dd)</t>
  </si>
  <si>
    <t>Appendix B - Canadian NPA Relief Planning Timeline</t>
  </si>
  <si>
    <t>R-NRUF and PROC or IPD Phase – The Canadian Numbering Administration (CNA) conducts the initial Relief Planning Numbering Resource Utilization Forecast (R NRUF) and develops the Proposal for Relief of an Overlay Complex (PROC) or an Initial Planning Document (IPD).</t>
  </si>
  <si>
    <t>NPA Relief Activities can be viewed as consisting of 3 phases:</t>
  </si>
  <si>
    <t>PD, RIP and CRTC Decision Phase – The Relief Planning Committee (RPC) develops the Planning Document (PD) and Relief Implementation Plan (RIP) and submits them to the CRTC for approval (i.e., proposed Relief Option, proposed relief NPA, and Relief Date), and the CRTC issues a Decision.</t>
  </si>
  <si>
    <t>Relief Implementation Phase – The Relief Planning Committee (RPC), Telecommunications Service Providers (TSPs) and users implement relief in accordance with the Relief Implementation Plan.</t>
  </si>
  <si>
    <t>January 1</t>
  </si>
  <si>
    <t>Third Monday in February</t>
  </si>
  <si>
    <t>Friday before Easter Sunday</t>
  </si>
  <si>
    <t>Monday preceding May 25th</t>
  </si>
  <si>
    <t>Monday after Easter Sunday</t>
  </si>
  <si>
    <t>July 1</t>
  </si>
  <si>
    <t>First Monday in August</t>
  </si>
  <si>
    <t>First Monday of September</t>
  </si>
  <si>
    <t>Second Monday in October</t>
  </si>
  <si>
    <t>November 11</t>
  </si>
  <si>
    <t>December 25</t>
  </si>
  <si>
    <t>December 26</t>
  </si>
  <si>
    <t>June 24</t>
  </si>
  <si>
    <t>National Day for Truth and Reconciliation</t>
  </si>
  <si>
    <t>September 30</t>
  </si>
  <si>
    <t>Tips:</t>
  </si>
  <si>
    <t>To add additional years to the "Holidays" sheet, select the entire preceding year of dates (from the year header to Boxing Day) and paste it below. The year should calculate from the preceding year header and all the dates will calculate based on the new year header.</t>
  </si>
  <si>
    <t xml:space="preserve">CNA conducts initial R-NRUF and releases results </t>
  </si>
  <si>
    <t>CISC reviews and forwards PD and RIP to the CRTC for approval</t>
  </si>
  <si>
    <t>All Telecom Service Providers (TSPs) to develop and file individual consumer awareness programs with the CRTC (may be done collectively by Telecommunications Alliance) (starts upon CRTC approval of RIP and must be completed 9 months prior to the Relief Date)</t>
  </si>
  <si>
    <t>NOTES</t>
  </si>
  <si>
    <t>Start: Date CNA published NRUF showing pending exhaust
End: Publication date of initial R-NRUF results</t>
  </si>
  <si>
    <t>Start: Date of NoC
End: End date of RPC last chair report to CISC</t>
  </si>
  <si>
    <t>Start: Date CNA published NRUF showing pending exhaust
End: Date of PROC publication</t>
  </si>
  <si>
    <t>Start: Relief Date
End: 2 weeks</t>
  </si>
  <si>
    <t>Start: 1 month after Relief Date
End: 1 month</t>
  </si>
  <si>
    <t>Start: End of TSPs disconnect Test Codes
End: 1 month</t>
  </si>
  <si>
    <t>End: Publication date of first NRUF with NPA in Relief Planning window</t>
  </si>
  <si>
    <t>CNA develops the PROC</t>
  </si>
  <si>
    <t xml:space="preserve">
End: Publication date of NoC</t>
  </si>
  <si>
    <t>Start: End of CNA develops PROC
End: End of CNA develops PROC</t>
  </si>
  <si>
    <t>Start: PROC publication date
End: 1 month</t>
  </si>
  <si>
    <t>Start: End of initial RPC conference call
End: 2 weeks</t>
  </si>
  <si>
    <t>Start: End of CNA distributed revised PD &amp; RIP
End: 2 months</t>
  </si>
  <si>
    <t>Start: End of CNA chairs subsequent conference calls
End: 2 weeks</t>
  </si>
  <si>
    <t>Start: End of CNA forwards the PD and RIP
End: 1 month</t>
  </si>
  <si>
    <t>Start: End of initial RPC meeting
End: CNA forwards the PD and RIP</t>
  </si>
  <si>
    <t>Start: End of CISC reviews and forwards PD and RIP
End: 3 months</t>
  </si>
  <si>
    <t>Start: End of CRTC issues Telecom Decision
End: 1 week</t>
  </si>
  <si>
    <t>Start: End of CNA obtains relief NPA
End: 1 week</t>
  </si>
  <si>
    <t>Start: End of CRTC issues Telecom Decision
End: Relief Date</t>
  </si>
  <si>
    <t>Start: End of CRTC issues Telecom Decision
End: 9 months before Relief Date</t>
  </si>
  <si>
    <t>Start: End of CNA submits the Planning Letter
End: 2 weeks</t>
  </si>
  <si>
    <t>Start: End of TSPs filing Consumer Awareness Program
End: Relief Date</t>
  </si>
  <si>
    <t>Start: End of TSPs filing Consumer Awareness Program
End: 6 months before Relief Date</t>
  </si>
  <si>
    <t>Start: End of TSPs to notify all customers
End: 2 weeks</t>
  </si>
  <si>
    <t>Start: End of TFs to submit Progress Report to RPC
End: 2 weeks</t>
  </si>
  <si>
    <t>Start: End of CRTC Decision
End: Relief Date</t>
  </si>
  <si>
    <t>Start: 6 months before start of Inter-Carrier testing
End: 66 days before the start of Inter-Carrier testing</t>
  </si>
  <si>
    <t>Start: End of CRTC Decision
End: Start of Inter-Carrier testing</t>
  </si>
  <si>
    <t>End: 3 months before Relief Date</t>
  </si>
  <si>
    <t>CNA sends relief implementation information for updating BIRRDS to iconectiv</t>
  </si>
  <si>
    <t>Start: 1 week before start of inconectiv TRA database updates
End: Start of iconectiv TRA database updates</t>
  </si>
  <si>
    <t>Start: 3 months before Relief Date
End: 1 month after Relief Date</t>
  </si>
  <si>
    <t>Start: Start of Inter-Carrier testing
End: 2 weeks</t>
  </si>
  <si>
    <t>Start: End of TSPs to submit Progress Report #2
End: 2 weeks</t>
  </si>
  <si>
    <t>Start: End of NITF and CATF deveop &amp; submit Progress Report #2
End: 2 weeks</t>
  </si>
  <si>
    <t xml:space="preserve">
End: Relief date (approximately 6 months before PED)</t>
  </si>
  <si>
    <t>Start: NITF &amp; CATF develop &amp; submit Final Progress Report
End: 2 weeks</t>
  </si>
  <si>
    <t>Start: TSPs submit Final Report
End: 2 weeks</t>
  </si>
  <si>
    <t>Start: End of TSPs to submit Progress Report to TFs
End: 2 weeks</t>
  </si>
  <si>
    <t>Start: End of NANPA receives and posts Planning Letter
End: 6 months before start of intercarrier testing</t>
  </si>
  <si>
    <t>Start: End of RPC participants review PROC
End: 1 week</t>
  </si>
  <si>
    <t>CISC</t>
  </si>
  <si>
    <r>
      <t xml:space="preserve">iconectiv TRA database updates to add Exchange Areas to new overlay NPA </t>
    </r>
    <r>
      <rPr>
        <sz val="9"/>
        <rFont val="Arial"/>
        <family val="2"/>
      </rPr>
      <t>(starts 7 months before Inter-carrier test date and ends 6 months before Inter-carrier test date</t>
    </r>
    <r>
      <rPr>
        <sz val="9"/>
        <color rgb="FF000000"/>
        <rFont val="Arial"/>
        <family val="2"/>
      </rPr>
      <t>)</t>
    </r>
  </si>
  <si>
    <r>
      <t>RPC Chair submits, to the CISC, the final RPC Chair report indicating that the</t>
    </r>
    <r>
      <rPr>
        <b/>
        <sz val="9"/>
        <color rgb="FFFF0000"/>
        <rFont val="Arial"/>
        <family val="2"/>
      </rPr>
      <t xml:space="preserve"> </t>
    </r>
    <r>
      <rPr>
        <sz val="9"/>
        <color rgb="FF000000"/>
        <rFont val="Arial"/>
        <family val="2"/>
      </rPr>
      <t>ad hoc RPC is no longer required</t>
    </r>
  </si>
  <si>
    <t>CNA distributes the PROC to RPC</t>
  </si>
  <si>
    <t>CNA distributed revised PD and RIP based upon initial conference call discussions</t>
  </si>
  <si>
    <t>CNA submits the Planning Letter (PL) to NANPA</t>
  </si>
  <si>
    <t>TSPs and/or Telecommunication Alliance issue media release (may start upon CRTC approval of RIP)</t>
  </si>
  <si>
    <r>
      <t xml:space="preserve">CNA identifies NPA exhaust and notifies by e-mail CRTC staff, CSCN, NANPA &amp; CISC that the NPA will exhaust within the future </t>
    </r>
    <r>
      <rPr>
        <sz val="9"/>
        <rFont val="Arial"/>
        <family val="2"/>
      </rPr>
      <t>three</t>
    </r>
    <r>
      <rPr>
        <sz val="9"/>
        <color rgb="FF000000"/>
        <rFont val="Arial"/>
        <family val="2"/>
      </rPr>
      <t>-year time period</t>
    </r>
  </si>
  <si>
    <t># of Weeks for item</t>
  </si>
  <si>
    <t>.</t>
  </si>
  <si>
    <r>
      <t xml:space="preserve">NITF </t>
    </r>
    <r>
      <rPr>
        <strike/>
        <sz val="9"/>
        <color rgb="FFFF0000"/>
        <rFont val="Arial"/>
        <family val="2"/>
      </rPr>
      <t>and CATF</t>
    </r>
    <r>
      <rPr>
        <sz val="9"/>
        <color rgb="FF000000"/>
        <rFont val="Arial"/>
        <family val="2"/>
      </rPr>
      <t xml:space="preserve"> develop</t>
    </r>
    <r>
      <rPr>
        <sz val="9"/>
        <color rgb="FFFF0000"/>
        <rFont val="Arial"/>
        <family val="2"/>
      </rPr>
      <t>s</t>
    </r>
    <r>
      <rPr>
        <sz val="9"/>
        <color rgb="FF000000"/>
        <rFont val="Arial"/>
        <family val="2"/>
      </rPr>
      <t xml:space="preserve"> &amp; submit Progress Report #2 to RPC (linked to TSP reports to NITF and CATF)</t>
    </r>
  </si>
  <si>
    <r>
      <t>NITF</t>
    </r>
    <r>
      <rPr>
        <strike/>
        <sz val="9"/>
        <color rgb="FFFF0000"/>
        <rFont val="Arial"/>
        <family val="2"/>
      </rPr>
      <t xml:space="preserve"> &amp; CATF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</si>
</sst>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dddd"/>
    <numFmt numFmtId="166" formatCode="yyyy\-mm\-dd;@"/>
  </numFmts>
  <fonts count="9" x14ac:knownFonts="1">
    <font>
      <sz val="11"/>
      <color theme="1"/>
      <name val="Calibri"/>
      <family val="2"/>
      <scheme val="minor"/>
    </font>
    <font>
      <b/>
      <sz val="9"/>
      <color theme="1"/>
      <name val="Arial"/>
      <family val="2"/>
    </font>
    <font>
      <sz val="9"/>
      <color theme="1"/>
      <name val="Arial"/>
      <family val="2"/>
    </font>
    <font>
      <b/>
      <sz val="11"/>
      <color theme="1"/>
      <name val="Calibri"/>
      <family val="2"/>
      <scheme val="minor"/>
    </font>
    <font>
      <b/>
      <sz val="9"/>
      <color rgb="FFFF0000"/>
      <name val="Arial"/>
      <family val="2"/>
    </font>
    <font>
      <sz val="9"/>
      <name val="Arial"/>
      <family val="2"/>
    </font>
    <font>
      <sz val="9"/>
      <color rgb="FF000000"/>
      <name val="Arial"/>
      <family val="2"/>
    </font>
    <font>
      <sz val="9"/>
      <color rgb="FFFF0000"/>
      <name val="Arial"/>
      <family val="2"/>
    </font>
    <font>
      <strike/>
      <sz val="9"/>
      <color rgb="FFFF0000"/>
      <name val="Arial"/>
      <family val="2"/>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medium">
        <color auto="1"/>
      </top>
      <bottom style="thin">
        <color indexed="64"/>
      </bottom>
      <diagonal/>
    </border>
    <border>
      <left/>
      <right/>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164" fontId="0" fillId="0" borderId="0" xfId="0" applyNumberFormat="1"/>
    <xf numFmtId="0" fontId="3" fillId="0" borderId="1" xfId="0" applyFont="1" applyBorder="1" applyAlignment="1">
      <alignment horizontal="center"/>
    </xf>
    <xf numFmtId="165" fontId="0" fillId="0" borderId="0" xfId="0" applyNumberFormat="1"/>
    <xf numFmtId="0" fontId="0" fillId="4" borderId="0" xfId="0" applyFill="1"/>
    <xf numFmtId="0" fontId="0" fillId="2" borderId="0" xfId="0" applyFill="1" applyAlignment="1">
      <alignment horizontal="center"/>
    </xf>
    <xf numFmtId="0" fontId="0" fillId="3" borderId="0" xfId="0" applyFill="1"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top"/>
    </xf>
    <xf numFmtId="49" fontId="0" fillId="0" borderId="0" xfId="0" applyNumberFormat="1"/>
    <xf numFmtId="0" fontId="0" fillId="0" borderId="2" xfId="0" applyBorder="1"/>
    <xf numFmtId="164" fontId="0" fillId="0" borderId="2" xfId="0" applyNumberFormat="1" applyBorder="1"/>
    <xf numFmtId="0" fontId="3" fillId="0" borderId="3" xfId="0" applyFont="1" applyBorder="1" applyAlignment="1">
      <alignment horizontal="center"/>
    </xf>
    <xf numFmtId="49" fontId="0" fillId="0" borderId="2" xfId="0" applyNumberFormat="1" applyBorder="1"/>
    <xf numFmtId="165" fontId="0" fillId="0" borderId="4" xfId="0" applyNumberFormat="1" applyBorder="1"/>
    <xf numFmtId="164" fontId="0" fillId="0" borderId="4" xfId="0" applyNumberFormat="1" applyBorder="1"/>
    <xf numFmtId="0" fontId="0" fillId="0" borderId="4" xfId="0" applyBorder="1"/>
    <xf numFmtId="49" fontId="0" fillId="0" borderId="4" xfId="0" applyNumberFormat="1" applyBorder="1"/>
    <xf numFmtId="166" fontId="0" fillId="0" borderId="0" xfId="0" applyNumberFormat="1"/>
    <xf numFmtId="0" fontId="2" fillId="0" borderId="1" xfId="0" applyFont="1" applyBorder="1" applyAlignment="1">
      <alignment horizontal="center"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top" wrapText="1"/>
    </xf>
    <xf numFmtId="15" fontId="0" fillId="0" borderId="0" xfId="0" applyNumberFormat="1"/>
    <xf numFmtId="166" fontId="0" fillId="5" borderId="1" xfId="0" applyNumberFormat="1" applyFill="1" applyBorder="1" applyAlignment="1">
      <alignment wrapText="1"/>
    </xf>
    <xf numFmtId="166" fontId="2" fillId="2" borderId="1" xfId="0" applyNumberFormat="1" applyFont="1" applyFill="1" applyBorder="1" applyAlignment="1">
      <alignment wrapText="1"/>
    </xf>
    <xf numFmtId="166" fontId="2" fillId="0" borderId="1" xfId="0" applyNumberFormat="1" applyFont="1" applyBorder="1" applyAlignment="1">
      <alignment wrapText="1"/>
    </xf>
    <xf numFmtId="166" fontId="0" fillId="0" borderId="0" xfId="0" applyNumberFormat="1" applyAlignment="1">
      <alignment wrapText="1"/>
    </xf>
    <xf numFmtId="166" fontId="2" fillId="0" borderId="5" xfId="0" applyNumberFormat="1" applyFont="1" applyBorder="1" applyAlignment="1">
      <alignment wrapText="1"/>
    </xf>
    <xf numFmtId="166" fontId="0" fillId="6" borderId="1" xfId="0" applyNumberFormat="1" applyFill="1" applyBorder="1" applyAlignment="1">
      <alignment wrapText="1"/>
    </xf>
    <xf numFmtId="166" fontId="0" fillId="0" borderId="1" xfId="0" applyNumberFormat="1" applyBorder="1" applyAlignment="1">
      <alignment wrapText="1"/>
    </xf>
    <xf numFmtId="14" fontId="0" fillId="0" borderId="0" xfId="0" applyNumberFormat="1"/>
    <xf numFmtId="0" fontId="5" fillId="0" borderId="1" xfId="0" applyFont="1" applyBorder="1" applyAlignment="1">
      <alignment vertical="center" wrapText="1"/>
    </xf>
    <xf numFmtId="0" fontId="2" fillId="0" borderId="6" xfId="0" applyFont="1" applyBorder="1" applyAlignment="1">
      <alignment horizontal="center" vertical="center"/>
    </xf>
    <xf numFmtId="0" fontId="6" fillId="0" borderId="6" xfId="0" applyFont="1" applyBorder="1" applyAlignment="1">
      <alignment vertical="center" wrapText="1"/>
    </xf>
    <xf numFmtId="0" fontId="2" fillId="0" borderId="6" xfId="0" applyFont="1" applyBorder="1" applyAlignment="1">
      <alignment horizontal="center" vertical="top" wrapText="1"/>
    </xf>
    <xf numFmtId="166" fontId="2" fillId="0" borderId="7" xfId="0" applyNumberFormat="1" applyFont="1" applyBorder="1" applyAlignment="1">
      <alignment wrapText="1"/>
    </xf>
    <xf numFmtId="166" fontId="2" fillId="2" borderId="6" xfId="0" applyNumberFormat="1" applyFont="1" applyFill="1" applyBorder="1" applyAlignment="1">
      <alignment wrapText="1"/>
    </xf>
    <xf numFmtId="0" fontId="2" fillId="0" borderId="6" xfId="0" applyFont="1" applyBorder="1" applyAlignment="1">
      <alignment vertical="center" wrapText="1"/>
    </xf>
    <xf numFmtId="0" fontId="1" fillId="0" borderId="8" xfId="0" applyFont="1" applyBorder="1" applyAlignment="1">
      <alignment horizontal="center"/>
    </xf>
    <xf numFmtId="0" fontId="1" fillId="0" borderId="9" xfId="0" applyFont="1" applyBorder="1" applyAlignment="1">
      <alignment horizontal="center" wrapText="1"/>
    </xf>
    <xf numFmtId="0" fontId="1" fillId="0" borderId="9" xfId="0" applyFont="1" applyBorder="1" applyAlignment="1">
      <alignment horizontal="center" vertical="top" wrapText="1"/>
    </xf>
    <xf numFmtId="166" fontId="1" fillId="0" borderId="9" xfId="0" applyNumberFormat="1" applyFont="1" applyBorder="1" applyAlignment="1">
      <alignment horizontal="center" wrapText="1"/>
    </xf>
    <xf numFmtId="0" fontId="1" fillId="0" borderId="10" xfId="0" applyFont="1" applyBorder="1" applyAlignment="1">
      <alignment horizontal="center" wrapText="1"/>
    </xf>
    <xf numFmtId="166" fontId="7"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406D-9187-4F7F-92DD-6434A03608BF}">
  <dimension ref="A1:B10"/>
  <sheetViews>
    <sheetView workbookViewId="0">
      <selection activeCell="B10" sqref="B10"/>
    </sheetView>
  </sheetViews>
  <sheetFormatPr baseColWidth="10" defaultColWidth="9.23046875" defaultRowHeight="14.6" x14ac:dyDescent="0.4"/>
  <cols>
    <col min="1" max="1" width="4.3828125" customWidth="1"/>
    <col min="2" max="2" width="77.69140625" style="9" customWidth="1"/>
  </cols>
  <sheetData>
    <row r="1" spans="1:2" x14ac:dyDescent="0.4">
      <c r="B1" s="8" t="s">
        <v>81</v>
      </c>
    </row>
    <row r="3" spans="1:2" x14ac:dyDescent="0.4">
      <c r="B3" s="9" t="s">
        <v>83</v>
      </c>
    </row>
    <row r="4" spans="1:2" ht="43.75" x14ac:dyDescent="0.4">
      <c r="A4" s="10">
        <v>1</v>
      </c>
      <c r="B4" s="9" t="s">
        <v>82</v>
      </c>
    </row>
    <row r="5" spans="1:2" ht="58.3" x14ac:dyDescent="0.4">
      <c r="A5" s="10">
        <v>2</v>
      </c>
      <c r="B5" s="9" t="s">
        <v>84</v>
      </c>
    </row>
    <row r="6" spans="1:2" ht="43.75" x14ac:dyDescent="0.4">
      <c r="A6" s="10">
        <v>3</v>
      </c>
      <c r="B6" s="9" t="s">
        <v>85</v>
      </c>
    </row>
    <row r="7" spans="1:2" x14ac:dyDescent="0.4">
      <c r="A7" s="10"/>
    </row>
    <row r="9" spans="1:2" x14ac:dyDescent="0.4">
      <c r="B9" s="9" t="s">
        <v>101</v>
      </c>
    </row>
    <row r="10" spans="1:2" ht="43.75" x14ac:dyDescent="0.4">
      <c r="B10" s="9" t="s">
        <v>102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9EC1-F1AD-414E-8EA5-1F8C52384500}">
  <dimension ref="A1:I57"/>
  <sheetViews>
    <sheetView tabSelected="1" zoomScaleNormal="100" workbookViewId="0">
      <selection activeCell="K48" sqref="K48"/>
    </sheetView>
  </sheetViews>
  <sheetFormatPr baseColWidth="10" defaultColWidth="9.23046875" defaultRowHeight="14.6" x14ac:dyDescent="0.4"/>
  <cols>
    <col min="1" max="1" width="5.15234375" customWidth="1"/>
    <col min="2" max="2" width="30.3046875" style="9" customWidth="1"/>
    <col min="3" max="3" width="14.3828125" style="1" customWidth="1"/>
    <col min="4" max="5" width="15.3046875" style="29" customWidth="1"/>
    <col min="6" max="6" width="29.84375" style="9" customWidth="1"/>
    <col min="7" max="7" width="30" style="20" customWidth="1"/>
    <col min="8" max="8" width="9.84375" bestFit="1" customWidth="1"/>
    <col min="9" max="9" width="9.3828125" bestFit="1" customWidth="1"/>
    <col min="10" max="10" width="9.69140625" bestFit="1" customWidth="1"/>
  </cols>
  <sheetData>
    <row r="1" spans="1:9" x14ac:dyDescent="0.4">
      <c r="A1" s="5"/>
      <c r="B1" t="s">
        <v>0</v>
      </c>
      <c r="E1" s="26" t="s">
        <v>1</v>
      </c>
      <c r="F1" s="32">
        <f>E19</f>
        <v>45947</v>
      </c>
    </row>
    <row r="2" spans="1:9" x14ac:dyDescent="0.4">
      <c r="A2" s="6"/>
      <c r="B2" t="s">
        <v>80</v>
      </c>
      <c r="E2" s="31" t="s">
        <v>2</v>
      </c>
      <c r="F2" s="32">
        <v>46445</v>
      </c>
    </row>
    <row r="3" spans="1:9" x14ac:dyDescent="0.4">
      <c r="A3" s="7"/>
      <c r="B3" t="s">
        <v>3</v>
      </c>
    </row>
    <row r="4" spans="1:9" ht="15" thickBot="1" x14ac:dyDescent="0.45"/>
    <row r="5" spans="1:9" ht="15" thickBot="1" x14ac:dyDescent="0.45">
      <c r="A5" s="41" t="s">
        <v>4</v>
      </c>
      <c r="B5" s="42" t="s">
        <v>5</v>
      </c>
      <c r="C5" s="43" t="s">
        <v>6</v>
      </c>
      <c r="D5" s="44" t="s">
        <v>7</v>
      </c>
      <c r="E5" s="44" t="s">
        <v>8</v>
      </c>
      <c r="F5" s="45" t="s">
        <v>106</v>
      </c>
      <c r="G5" s="20" t="s">
        <v>157</v>
      </c>
    </row>
    <row r="6" spans="1:9" ht="46.3" x14ac:dyDescent="0.4">
      <c r="A6" s="35">
        <v>1</v>
      </c>
      <c r="B6" s="36" t="s">
        <v>156</v>
      </c>
      <c r="C6" s="37" t="s">
        <v>9</v>
      </c>
      <c r="D6" s="38"/>
      <c r="E6" s="39" t="s">
        <v>158</v>
      </c>
      <c r="F6" s="40" t="s">
        <v>113</v>
      </c>
      <c r="G6" t="str">
        <f>IF(ISBLANK(D6),"",ROUND((E6-D6)/7,1))</f>
        <v/>
      </c>
      <c r="H6" s="33"/>
    </row>
    <row r="7" spans="1:9" ht="34.75" x14ac:dyDescent="0.4">
      <c r="A7" s="21">
        <f>A6+1</f>
        <v>2</v>
      </c>
      <c r="B7" s="22" t="s">
        <v>10</v>
      </c>
      <c r="C7" s="24" t="s">
        <v>11</v>
      </c>
      <c r="D7" s="30"/>
      <c r="E7" s="27">
        <v>45677</v>
      </c>
      <c r="F7" s="23" t="s">
        <v>115</v>
      </c>
      <c r="G7" t="str">
        <f t="shared" ref="G7:G57" si="0">IF(ISBLANK(D7),"",ROUND((E7-D7)/7,1))</f>
        <v/>
      </c>
      <c r="H7" t="str">
        <f>IF(E7&lt;E6,"FLAG","")</f>
        <v>FLAG</v>
      </c>
    </row>
    <row r="8" spans="1:9" ht="46.3" x14ac:dyDescent="0.4">
      <c r="A8" s="21">
        <f t="shared" ref="A8:A57" si="1">A7+1</f>
        <v>3</v>
      </c>
      <c r="B8" s="22" t="s">
        <v>103</v>
      </c>
      <c r="C8" s="24" t="s">
        <v>9</v>
      </c>
      <c r="D8" s="28" t="str">
        <f>E6</f>
        <v>.</v>
      </c>
      <c r="E8" s="27">
        <v>45546</v>
      </c>
      <c r="F8" s="23" t="s">
        <v>107</v>
      </c>
      <c r="G8" t="e">
        <f t="shared" si="0"/>
        <v>#VALUE!</v>
      </c>
      <c r="H8" t="str">
        <f t="shared" ref="H8:H57" si="2">IF(E8&lt;E7,"FLAG","")</f>
        <v>FLAG</v>
      </c>
    </row>
    <row r="9" spans="1:9" ht="34.75" x14ac:dyDescent="0.4">
      <c r="A9" s="21">
        <f t="shared" si="1"/>
        <v>4</v>
      </c>
      <c r="B9" s="22" t="s">
        <v>12</v>
      </c>
      <c r="C9" s="24" t="s">
        <v>13</v>
      </c>
      <c r="D9" s="28">
        <f>E7</f>
        <v>45677</v>
      </c>
      <c r="E9" s="28">
        <f>E57</f>
        <v>46534</v>
      </c>
      <c r="F9" s="23" t="s">
        <v>108</v>
      </c>
      <c r="G9">
        <f t="shared" si="0"/>
        <v>122.4</v>
      </c>
      <c r="H9" t="str">
        <f t="shared" si="2"/>
        <v/>
      </c>
    </row>
    <row r="10" spans="1:9" ht="34.75" x14ac:dyDescent="0.4">
      <c r="A10" s="21">
        <f t="shared" si="1"/>
        <v>5</v>
      </c>
      <c r="B10" s="23" t="s">
        <v>114</v>
      </c>
      <c r="C10" s="24" t="s">
        <v>9</v>
      </c>
      <c r="D10" s="28" t="str">
        <f>E6</f>
        <v>.</v>
      </c>
      <c r="E10" s="27">
        <f>E7+10</f>
        <v>45687</v>
      </c>
      <c r="F10" s="23" t="s">
        <v>109</v>
      </c>
      <c r="G10" t="e">
        <f t="shared" si="0"/>
        <v>#VALUE!</v>
      </c>
      <c r="H10" t="str">
        <f t="shared" si="2"/>
        <v>FLAG</v>
      </c>
    </row>
    <row r="11" spans="1:9" ht="23.15" x14ac:dyDescent="0.4">
      <c r="A11" s="21">
        <f t="shared" si="1"/>
        <v>6</v>
      </c>
      <c r="B11" s="34" t="s">
        <v>152</v>
      </c>
      <c r="C11" s="24" t="s">
        <v>9</v>
      </c>
      <c r="D11" s="28">
        <f t="shared" ref="D11:D15" si="3">E10</f>
        <v>45687</v>
      </c>
      <c r="E11" s="28">
        <f>WORKDAY(D11,10,Holidays!$B$2:$B$310)</f>
        <v>45701</v>
      </c>
      <c r="F11" s="23" t="s">
        <v>116</v>
      </c>
      <c r="G11">
        <f t="shared" si="0"/>
        <v>2</v>
      </c>
      <c r="H11" t="str">
        <f t="shared" si="2"/>
        <v/>
      </c>
    </row>
    <row r="12" spans="1:9" ht="23.15" x14ac:dyDescent="0.4">
      <c r="A12" s="21">
        <f t="shared" si="1"/>
        <v>7</v>
      </c>
      <c r="B12" s="22" t="s">
        <v>14</v>
      </c>
      <c r="C12" s="24"/>
      <c r="D12" s="28">
        <f t="shared" si="3"/>
        <v>45701</v>
      </c>
      <c r="E12" s="28">
        <f>EDATE(D12,1)</f>
        <v>45729</v>
      </c>
      <c r="F12" s="23" t="s">
        <v>117</v>
      </c>
      <c r="G12">
        <f t="shared" si="0"/>
        <v>4</v>
      </c>
      <c r="H12" t="str">
        <f t="shared" si="2"/>
        <v/>
      </c>
    </row>
    <row r="13" spans="1:9" ht="57.9" x14ac:dyDescent="0.4">
      <c r="A13" s="21">
        <f t="shared" si="1"/>
        <v>8</v>
      </c>
      <c r="B13" s="22" t="s">
        <v>15</v>
      </c>
      <c r="C13" s="24" t="s">
        <v>16</v>
      </c>
      <c r="D13" s="28">
        <f t="shared" si="3"/>
        <v>45729</v>
      </c>
      <c r="E13" s="28">
        <f>WORKDAY(D13,5,Holidays!$B$2:$B$310)</f>
        <v>45736</v>
      </c>
      <c r="F13" s="23" t="s">
        <v>148</v>
      </c>
      <c r="G13">
        <f t="shared" si="0"/>
        <v>1</v>
      </c>
      <c r="H13" t="str">
        <f t="shared" si="2"/>
        <v/>
      </c>
      <c r="I13" s="25"/>
    </row>
    <row r="14" spans="1:9" ht="34.75" x14ac:dyDescent="0.4">
      <c r="A14" s="21">
        <f t="shared" si="1"/>
        <v>9</v>
      </c>
      <c r="B14" s="22" t="s">
        <v>153</v>
      </c>
      <c r="C14" s="24" t="s">
        <v>9</v>
      </c>
      <c r="D14" s="28">
        <f t="shared" si="3"/>
        <v>45736</v>
      </c>
      <c r="E14" s="28">
        <f>WORKDAY(D14,10,Holidays!$B$2:$B$310)</f>
        <v>45750</v>
      </c>
      <c r="F14" s="23" t="s">
        <v>118</v>
      </c>
      <c r="G14">
        <f t="shared" si="0"/>
        <v>2</v>
      </c>
      <c r="H14" t="str">
        <f t="shared" si="2"/>
        <v/>
      </c>
    </row>
    <row r="15" spans="1:9" ht="34.75" x14ac:dyDescent="0.4">
      <c r="A15" s="21">
        <f t="shared" si="1"/>
        <v>10</v>
      </c>
      <c r="B15" s="22" t="s">
        <v>17</v>
      </c>
      <c r="C15" s="24" t="s">
        <v>16</v>
      </c>
      <c r="D15" s="28">
        <f t="shared" si="3"/>
        <v>45750</v>
      </c>
      <c r="E15" s="28">
        <f>EDATE(D15,2)</f>
        <v>45811</v>
      </c>
      <c r="F15" s="23" t="s">
        <v>119</v>
      </c>
      <c r="G15">
        <f t="shared" si="0"/>
        <v>8.6999999999999993</v>
      </c>
      <c r="H15" t="str">
        <f t="shared" si="2"/>
        <v/>
      </c>
    </row>
    <row r="16" spans="1:9" ht="57.9" x14ac:dyDescent="0.4">
      <c r="A16" s="21">
        <f>A18+1</f>
        <v>13</v>
      </c>
      <c r="B16" s="22" t="s">
        <v>19</v>
      </c>
      <c r="C16" s="24" t="s">
        <v>20</v>
      </c>
      <c r="D16" s="28">
        <f>E13</f>
        <v>45736</v>
      </c>
      <c r="E16" s="28">
        <f>E17</f>
        <v>45825</v>
      </c>
      <c r="F16" s="23" t="s">
        <v>122</v>
      </c>
      <c r="G16">
        <f t="shared" si="0"/>
        <v>12.7</v>
      </c>
      <c r="H16" t="str">
        <f t="shared" si="2"/>
        <v/>
      </c>
    </row>
    <row r="17" spans="1:8" ht="34.75" x14ac:dyDescent="0.4">
      <c r="A17" s="21">
        <f>A15+1</f>
        <v>11</v>
      </c>
      <c r="B17" s="22" t="s">
        <v>18</v>
      </c>
      <c r="C17" s="24" t="s">
        <v>9</v>
      </c>
      <c r="D17" s="28">
        <f>E15</f>
        <v>45811</v>
      </c>
      <c r="E17" s="28">
        <f>WORKDAY(D17,10,Holidays!$B$2:$B$310)</f>
        <v>45825</v>
      </c>
      <c r="F17" s="23" t="s">
        <v>120</v>
      </c>
      <c r="G17">
        <f t="shared" si="0"/>
        <v>2</v>
      </c>
      <c r="H17" t="str">
        <f t="shared" si="2"/>
        <v/>
      </c>
    </row>
    <row r="18" spans="1:8" ht="34.75" x14ac:dyDescent="0.4">
      <c r="A18" s="21">
        <f>A17+1</f>
        <v>12</v>
      </c>
      <c r="B18" s="34" t="s">
        <v>104</v>
      </c>
      <c r="C18" s="24" t="s">
        <v>149</v>
      </c>
      <c r="D18" s="28">
        <f>E17</f>
        <v>45825</v>
      </c>
      <c r="E18" s="28">
        <f>EDATE(D18,1)</f>
        <v>45855</v>
      </c>
      <c r="F18" s="23" t="s">
        <v>121</v>
      </c>
      <c r="G18">
        <f t="shared" si="0"/>
        <v>4.3</v>
      </c>
      <c r="H18" t="str">
        <f t="shared" si="2"/>
        <v/>
      </c>
    </row>
    <row r="19" spans="1:8" ht="46.3" x14ac:dyDescent="0.4">
      <c r="A19" s="21">
        <f>A16+1</f>
        <v>14</v>
      </c>
      <c r="B19" s="22" t="s">
        <v>21</v>
      </c>
      <c r="C19" s="24" t="s">
        <v>11</v>
      </c>
      <c r="D19" s="28">
        <f>E18</f>
        <v>45855</v>
      </c>
      <c r="E19" s="28">
        <f>EDATE(D19,3)</f>
        <v>45947</v>
      </c>
      <c r="F19" s="23" t="s">
        <v>123</v>
      </c>
      <c r="G19">
        <f t="shared" si="0"/>
        <v>13.1</v>
      </c>
      <c r="H19" t="str">
        <f t="shared" si="2"/>
        <v/>
      </c>
    </row>
    <row r="20" spans="1:8" ht="34.75" x14ac:dyDescent="0.4">
      <c r="A20" s="21">
        <f t="shared" si="1"/>
        <v>15</v>
      </c>
      <c r="B20" s="22" t="s">
        <v>22</v>
      </c>
      <c r="C20" s="24" t="s">
        <v>9</v>
      </c>
      <c r="D20" s="28">
        <f>E19</f>
        <v>45947</v>
      </c>
      <c r="E20" s="28">
        <f>WORKDAY(D20,5,Holidays!$B$2:$B$310)</f>
        <v>45954</v>
      </c>
      <c r="F20" s="23" t="s">
        <v>124</v>
      </c>
      <c r="G20">
        <f t="shared" si="0"/>
        <v>1</v>
      </c>
      <c r="H20" t="str">
        <f t="shared" si="2"/>
        <v/>
      </c>
    </row>
    <row r="21" spans="1:8" ht="23.15" x14ac:dyDescent="0.4">
      <c r="A21" s="21">
        <f t="shared" si="1"/>
        <v>16</v>
      </c>
      <c r="B21" s="22" t="s">
        <v>154</v>
      </c>
      <c r="C21" s="24" t="s">
        <v>23</v>
      </c>
      <c r="D21" s="28">
        <f>E20</f>
        <v>45954</v>
      </c>
      <c r="E21" s="28">
        <f>WORKDAY(D21,5,Holidays!$B$2:$B$310)</f>
        <v>45961</v>
      </c>
      <c r="F21" s="23" t="s">
        <v>125</v>
      </c>
      <c r="G21">
        <f t="shared" si="0"/>
        <v>1</v>
      </c>
      <c r="H21" t="str">
        <f t="shared" si="2"/>
        <v/>
      </c>
    </row>
    <row r="22" spans="1:8" ht="34.75" x14ac:dyDescent="0.4">
      <c r="A22" s="21">
        <f t="shared" si="1"/>
        <v>17</v>
      </c>
      <c r="B22" s="22" t="s">
        <v>24</v>
      </c>
      <c r="C22" s="24" t="s">
        <v>25</v>
      </c>
      <c r="D22" s="28">
        <f>E19</f>
        <v>45947</v>
      </c>
      <c r="E22" s="28">
        <f>E52</f>
        <v>46445</v>
      </c>
      <c r="F22" s="23" t="s">
        <v>126</v>
      </c>
      <c r="G22">
        <f t="shared" si="0"/>
        <v>71.099999999999994</v>
      </c>
      <c r="H22" t="str">
        <f t="shared" si="2"/>
        <v/>
      </c>
    </row>
    <row r="23" spans="1:8" ht="92.6" x14ac:dyDescent="0.4">
      <c r="A23" s="21">
        <f t="shared" si="1"/>
        <v>18</v>
      </c>
      <c r="B23" s="22" t="s">
        <v>105</v>
      </c>
      <c r="C23" s="24" t="s">
        <v>25</v>
      </c>
      <c r="D23" s="28">
        <f>E19</f>
        <v>45947</v>
      </c>
      <c r="E23" s="28">
        <f>IF(ISERROR(EDATE(E52,-9)),"9 months before Relief Date - needs Relief Date",EDATE(E52,-9))</f>
        <v>46169</v>
      </c>
      <c r="F23" s="23" t="s">
        <v>127</v>
      </c>
      <c r="G23">
        <f t="shared" si="0"/>
        <v>31.7</v>
      </c>
      <c r="H23" t="str">
        <f t="shared" si="2"/>
        <v>FLAG</v>
      </c>
    </row>
    <row r="24" spans="1:8" ht="34.75" x14ac:dyDescent="0.4">
      <c r="A24" s="21">
        <f t="shared" si="1"/>
        <v>19</v>
      </c>
      <c r="B24" s="22" t="s">
        <v>155</v>
      </c>
      <c r="C24" s="24" t="s">
        <v>9</v>
      </c>
      <c r="D24" s="28">
        <f>E19</f>
        <v>45947</v>
      </c>
      <c r="E24" s="46">
        <v>46261</v>
      </c>
      <c r="F24" s="23" t="s">
        <v>124</v>
      </c>
      <c r="G24">
        <f t="shared" si="0"/>
        <v>44.9</v>
      </c>
      <c r="H24" t="str">
        <f t="shared" si="2"/>
        <v/>
      </c>
    </row>
    <row r="25" spans="1:8" ht="34.75" x14ac:dyDescent="0.4">
      <c r="A25" s="21">
        <f t="shared" si="1"/>
        <v>20</v>
      </c>
      <c r="B25" s="22" t="s">
        <v>26</v>
      </c>
      <c r="C25" s="24" t="s">
        <v>27</v>
      </c>
      <c r="D25" s="28">
        <f>E21</f>
        <v>45961</v>
      </c>
      <c r="E25" s="28">
        <f>WORKDAY(D25,10,Holidays!$B$2:$B$310)</f>
        <v>45978</v>
      </c>
      <c r="F25" s="23" t="s">
        <v>128</v>
      </c>
      <c r="G25">
        <f t="shared" si="0"/>
        <v>2.4</v>
      </c>
      <c r="H25" t="str">
        <f t="shared" si="2"/>
        <v>FLAG</v>
      </c>
    </row>
    <row r="26" spans="1:8" ht="57.9" x14ac:dyDescent="0.4">
      <c r="A26" s="21">
        <f t="shared" si="1"/>
        <v>21</v>
      </c>
      <c r="B26" s="22" t="s">
        <v>28</v>
      </c>
      <c r="C26" s="24" t="s">
        <v>25</v>
      </c>
      <c r="D26" s="28">
        <f>E23</f>
        <v>46169</v>
      </c>
      <c r="E26" s="28">
        <f>E52</f>
        <v>46445</v>
      </c>
      <c r="F26" s="23" t="s">
        <v>129</v>
      </c>
      <c r="G26">
        <f t="shared" si="0"/>
        <v>39.4</v>
      </c>
      <c r="H26" t="str">
        <f t="shared" si="2"/>
        <v/>
      </c>
    </row>
    <row r="27" spans="1:8" ht="57.9" x14ac:dyDescent="0.4">
      <c r="A27" s="21">
        <f t="shared" si="1"/>
        <v>22</v>
      </c>
      <c r="B27" s="22" t="s">
        <v>29</v>
      </c>
      <c r="C27" s="24" t="s">
        <v>25</v>
      </c>
      <c r="D27" s="28">
        <f>E23</f>
        <v>46169</v>
      </c>
      <c r="E27" s="28">
        <f>IF(ISERROR(EDATE($E$52,-6)),"6 months before Relief Date - needs Relief Date", EDATE($E$52,-6))</f>
        <v>46261</v>
      </c>
      <c r="F27" s="23" t="s">
        <v>130</v>
      </c>
      <c r="G27">
        <f t="shared" si="0"/>
        <v>13.1</v>
      </c>
      <c r="H27" t="str">
        <f t="shared" si="2"/>
        <v>FLAG</v>
      </c>
    </row>
    <row r="28" spans="1:8" ht="46.3" x14ac:dyDescent="0.4">
      <c r="A28" s="21">
        <f t="shared" si="1"/>
        <v>23</v>
      </c>
      <c r="B28" s="22" t="s">
        <v>30</v>
      </c>
      <c r="C28" s="24" t="s">
        <v>25</v>
      </c>
      <c r="D28" s="28">
        <f>E27</f>
        <v>46261</v>
      </c>
      <c r="E28" s="28">
        <f>IF(ISERROR(WORKDAY(D28,10,Holidays!$B$2:$B$310)),"needs Relief Date",WORKDAY(D28,10,Holidays!$B$2:$B$310))</f>
        <v>46276</v>
      </c>
      <c r="F28" s="23" t="s">
        <v>131</v>
      </c>
      <c r="G28">
        <f t="shared" si="0"/>
        <v>2.1</v>
      </c>
      <c r="H28" t="str">
        <f t="shared" si="2"/>
        <v/>
      </c>
    </row>
    <row r="29" spans="1:8" ht="34.75" x14ac:dyDescent="0.4">
      <c r="A29" s="21">
        <f t="shared" si="1"/>
        <v>24</v>
      </c>
      <c r="B29" s="22" t="s">
        <v>31</v>
      </c>
      <c r="C29" s="24" t="s">
        <v>32</v>
      </c>
      <c r="D29" s="28">
        <f>E28</f>
        <v>46276</v>
      </c>
      <c r="E29" s="28">
        <f>IF(ISERROR(WORKDAY(D29,10,Holidays!$B$2:$B$310)),"needs Relief Date",WORKDAY(D29,10,Holidays!$B$2:$B$310))</f>
        <v>46290</v>
      </c>
      <c r="F29" s="23" t="s">
        <v>146</v>
      </c>
      <c r="G29">
        <f t="shared" si="0"/>
        <v>2</v>
      </c>
      <c r="H29" t="str">
        <f t="shared" si="2"/>
        <v/>
      </c>
    </row>
    <row r="30" spans="1:8" ht="34.75" x14ac:dyDescent="0.4">
      <c r="A30" s="21">
        <f t="shared" si="1"/>
        <v>25</v>
      </c>
      <c r="B30" s="22" t="s">
        <v>33</v>
      </c>
      <c r="C30" s="24" t="s">
        <v>23</v>
      </c>
      <c r="D30" s="28">
        <f>IF(ISERROR(WORKDAY(E29,10,Holidays!$B$2:$B$310)),"needs Relief Date",WORKDAY(E29,10,Holidays!$B$2:$B$310))</f>
        <v>46308</v>
      </c>
      <c r="E30" s="28">
        <f>IF(ISERROR(WORKDAY(D30,10,Holidays!$B$2:$B$310)),"needs Relief Date",WORKDAY(D30,10,Holidays!$B$2:$B$310))</f>
        <v>46322</v>
      </c>
      <c r="F30" s="23" t="s">
        <v>132</v>
      </c>
      <c r="G30">
        <f t="shared" si="0"/>
        <v>2</v>
      </c>
      <c r="H30" t="str">
        <f t="shared" si="2"/>
        <v/>
      </c>
    </row>
    <row r="31" spans="1:8" ht="46.3" x14ac:dyDescent="0.4">
      <c r="A31" s="21">
        <f t="shared" si="1"/>
        <v>26</v>
      </c>
      <c r="B31" s="22" t="s">
        <v>137</v>
      </c>
      <c r="C31" s="24" t="s">
        <v>9</v>
      </c>
      <c r="D31" s="28">
        <f>D32-7</f>
        <v>46132</v>
      </c>
      <c r="E31" s="28">
        <f>D32</f>
        <v>46139</v>
      </c>
      <c r="F31" s="23" t="s">
        <v>138</v>
      </c>
      <c r="G31">
        <f t="shared" si="0"/>
        <v>1</v>
      </c>
      <c r="H31" t="str">
        <f t="shared" si="2"/>
        <v>FLAG</v>
      </c>
    </row>
    <row r="32" spans="1:8" ht="57.9" x14ac:dyDescent="0.4">
      <c r="A32" s="21">
        <f t="shared" si="1"/>
        <v>27</v>
      </c>
      <c r="B32" s="22" t="s">
        <v>150</v>
      </c>
      <c r="C32" s="24" t="s">
        <v>34</v>
      </c>
      <c r="D32" s="28">
        <f>IF(ISERROR(EDATE($E$47,-7)),"6 months before Relief Date - needs Relief Date", EDATE($E$47,-7))</f>
        <v>46139</v>
      </c>
      <c r="E32" s="28">
        <f>IF(ISERROR(EDATE($E$47,-6)),"6 months before Relief Date - needs Relief Date", EDATE($E$47,-6))</f>
        <v>46169</v>
      </c>
      <c r="F32" s="23" t="s">
        <v>147</v>
      </c>
      <c r="G32">
        <f t="shared" si="0"/>
        <v>4.3</v>
      </c>
      <c r="H32" t="str">
        <f t="shared" si="2"/>
        <v/>
      </c>
    </row>
    <row r="33" spans="1:8" ht="92.6" x14ac:dyDescent="0.4">
      <c r="A33" s="21">
        <f t="shared" si="1"/>
        <v>28</v>
      </c>
      <c r="B33" s="22" t="s">
        <v>35</v>
      </c>
      <c r="C33" s="24" t="s">
        <v>36</v>
      </c>
      <c r="D33" s="28">
        <f t="shared" ref="D33:D43" si="4">$E$19</f>
        <v>45947</v>
      </c>
      <c r="E33" s="28">
        <f t="shared" ref="E33:E43" si="5">$E$52</f>
        <v>46445</v>
      </c>
      <c r="F33" s="23" t="s">
        <v>133</v>
      </c>
      <c r="G33">
        <f t="shared" si="0"/>
        <v>71.099999999999994</v>
      </c>
      <c r="H33" t="str">
        <f t="shared" si="2"/>
        <v/>
      </c>
    </row>
    <row r="34" spans="1:8" ht="34.75" x14ac:dyDescent="0.4">
      <c r="A34" s="21">
        <f t="shared" si="1"/>
        <v>29</v>
      </c>
      <c r="B34" s="22" t="s">
        <v>37</v>
      </c>
      <c r="C34" s="24" t="s">
        <v>38</v>
      </c>
      <c r="D34" s="28">
        <f t="shared" si="4"/>
        <v>45947</v>
      </c>
      <c r="E34" s="28">
        <f t="shared" si="5"/>
        <v>46445</v>
      </c>
      <c r="F34" s="23" t="s">
        <v>133</v>
      </c>
      <c r="G34">
        <f t="shared" si="0"/>
        <v>71.099999999999994</v>
      </c>
      <c r="H34" t="str">
        <f t="shared" si="2"/>
        <v/>
      </c>
    </row>
    <row r="35" spans="1:8" ht="46.3" x14ac:dyDescent="0.4">
      <c r="A35" s="21">
        <f t="shared" si="1"/>
        <v>30</v>
      </c>
      <c r="B35" s="22" t="s">
        <v>39</v>
      </c>
      <c r="C35" s="24" t="s">
        <v>40</v>
      </c>
      <c r="D35" s="28">
        <f t="shared" si="4"/>
        <v>45947</v>
      </c>
      <c r="E35" s="28">
        <f t="shared" si="5"/>
        <v>46445</v>
      </c>
      <c r="F35" s="23" t="s">
        <v>133</v>
      </c>
      <c r="G35">
        <f t="shared" si="0"/>
        <v>71.099999999999994</v>
      </c>
      <c r="H35" t="str">
        <f t="shared" si="2"/>
        <v/>
      </c>
    </row>
    <row r="36" spans="1:8" ht="46.3" x14ac:dyDescent="0.4">
      <c r="A36" s="21">
        <f t="shared" si="1"/>
        <v>31</v>
      </c>
      <c r="B36" s="22" t="s">
        <v>41</v>
      </c>
      <c r="C36" s="24" t="s">
        <v>25</v>
      </c>
      <c r="D36" s="28">
        <f t="shared" si="4"/>
        <v>45947</v>
      </c>
      <c r="E36" s="28">
        <f t="shared" si="5"/>
        <v>46445</v>
      </c>
      <c r="F36" s="23" t="s">
        <v>133</v>
      </c>
      <c r="G36">
        <f t="shared" si="0"/>
        <v>71.099999999999994</v>
      </c>
      <c r="H36" t="str">
        <f t="shared" si="2"/>
        <v/>
      </c>
    </row>
    <row r="37" spans="1:8" ht="69.45" x14ac:dyDescent="0.4">
      <c r="A37" s="21">
        <f t="shared" si="1"/>
        <v>32</v>
      </c>
      <c r="B37" s="22" t="s">
        <v>42</v>
      </c>
      <c r="C37" s="24" t="s">
        <v>43</v>
      </c>
      <c r="D37" s="28">
        <f t="shared" si="4"/>
        <v>45947</v>
      </c>
      <c r="E37" s="28">
        <f t="shared" si="5"/>
        <v>46445</v>
      </c>
      <c r="F37" s="23" t="s">
        <v>133</v>
      </c>
      <c r="G37">
        <f t="shared" si="0"/>
        <v>71.099999999999994</v>
      </c>
      <c r="H37" t="str">
        <f t="shared" si="2"/>
        <v/>
      </c>
    </row>
    <row r="38" spans="1:8" ht="34.75" x14ac:dyDescent="0.4">
      <c r="A38" s="21">
        <f t="shared" si="1"/>
        <v>33</v>
      </c>
      <c r="B38" s="22" t="s">
        <v>44</v>
      </c>
      <c r="C38" s="24" t="s">
        <v>45</v>
      </c>
      <c r="D38" s="28">
        <f t="shared" si="4"/>
        <v>45947</v>
      </c>
      <c r="E38" s="28">
        <f t="shared" si="5"/>
        <v>46445</v>
      </c>
      <c r="F38" s="23" t="s">
        <v>133</v>
      </c>
      <c r="G38">
        <f t="shared" si="0"/>
        <v>71.099999999999994</v>
      </c>
      <c r="H38" t="str">
        <f t="shared" si="2"/>
        <v/>
      </c>
    </row>
    <row r="39" spans="1:8" ht="34.75" x14ac:dyDescent="0.4">
      <c r="A39" s="21">
        <f t="shared" si="1"/>
        <v>34</v>
      </c>
      <c r="B39" s="22" t="s">
        <v>46</v>
      </c>
      <c r="C39" s="24" t="s">
        <v>25</v>
      </c>
      <c r="D39" s="28">
        <f t="shared" si="4"/>
        <v>45947</v>
      </c>
      <c r="E39" s="28">
        <f t="shared" si="5"/>
        <v>46445</v>
      </c>
      <c r="F39" s="23" t="s">
        <v>133</v>
      </c>
      <c r="G39">
        <f t="shared" si="0"/>
        <v>71.099999999999994</v>
      </c>
      <c r="H39" t="str">
        <f t="shared" si="2"/>
        <v/>
      </c>
    </row>
    <row r="40" spans="1:8" ht="34.75" x14ac:dyDescent="0.4">
      <c r="A40" s="21">
        <f t="shared" si="1"/>
        <v>35</v>
      </c>
      <c r="B40" s="22" t="s">
        <v>47</v>
      </c>
      <c r="C40" s="24" t="s">
        <v>25</v>
      </c>
      <c r="D40" s="28">
        <f t="shared" si="4"/>
        <v>45947</v>
      </c>
      <c r="E40" s="28">
        <f t="shared" si="5"/>
        <v>46445</v>
      </c>
      <c r="F40" s="23" t="s">
        <v>133</v>
      </c>
      <c r="G40">
        <f t="shared" si="0"/>
        <v>71.099999999999994</v>
      </c>
      <c r="H40" t="str">
        <f t="shared" si="2"/>
        <v/>
      </c>
    </row>
    <row r="41" spans="1:8" ht="46.3" x14ac:dyDescent="0.4">
      <c r="A41" s="21">
        <f t="shared" si="1"/>
        <v>36</v>
      </c>
      <c r="B41" s="22" t="s">
        <v>48</v>
      </c>
      <c r="C41" s="24" t="s">
        <v>49</v>
      </c>
      <c r="D41" s="28">
        <f t="shared" si="4"/>
        <v>45947</v>
      </c>
      <c r="E41" s="28">
        <f t="shared" si="5"/>
        <v>46445</v>
      </c>
      <c r="F41" s="23" t="s">
        <v>133</v>
      </c>
      <c r="G41">
        <f t="shared" si="0"/>
        <v>71.099999999999994</v>
      </c>
      <c r="H41" t="str">
        <f t="shared" si="2"/>
        <v/>
      </c>
    </row>
    <row r="42" spans="1:8" ht="57.9" x14ac:dyDescent="0.4">
      <c r="A42" s="21">
        <f t="shared" si="1"/>
        <v>37</v>
      </c>
      <c r="B42" s="22" t="s">
        <v>50</v>
      </c>
      <c r="C42" s="24" t="s">
        <v>51</v>
      </c>
      <c r="D42" s="28">
        <f t="shared" si="4"/>
        <v>45947</v>
      </c>
      <c r="E42" s="28">
        <f t="shared" si="5"/>
        <v>46445</v>
      </c>
      <c r="F42" s="23" t="s">
        <v>133</v>
      </c>
      <c r="G42">
        <f t="shared" si="0"/>
        <v>71.099999999999994</v>
      </c>
      <c r="H42" t="str">
        <f t="shared" si="2"/>
        <v/>
      </c>
    </row>
    <row r="43" spans="1:8" ht="34.75" x14ac:dyDescent="0.4">
      <c r="A43" s="21">
        <f t="shared" si="1"/>
        <v>38</v>
      </c>
      <c r="B43" s="22" t="s">
        <v>52</v>
      </c>
      <c r="C43" s="24" t="s">
        <v>53</v>
      </c>
      <c r="D43" s="28">
        <f t="shared" si="4"/>
        <v>45947</v>
      </c>
      <c r="E43" s="28">
        <f t="shared" si="5"/>
        <v>46445</v>
      </c>
      <c r="F43" s="23" t="s">
        <v>133</v>
      </c>
      <c r="G43">
        <f t="shared" si="0"/>
        <v>71.099999999999994</v>
      </c>
      <c r="H43" t="str">
        <f t="shared" si="2"/>
        <v/>
      </c>
    </row>
    <row r="44" spans="1:8" ht="69.45" x14ac:dyDescent="0.4">
      <c r="A44" s="21">
        <f t="shared" si="1"/>
        <v>39</v>
      </c>
      <c r="B44" s="22" t="s">
        <v>54</v>
      </c>
      <c r="C44" s="24" t="s">
        <v>25</v>
      </c>
      <c r="D44" s="28">
        <f>IF(ISERROR(EDATE($E$47,-6)),"Needs Test Date",EDATE($E$47,-6))</f>
        <v>46169</v>
      </c>
      <c r="E44" s="28">
        <f>IF(ISERROR($E$47-66),"Needs Test Date",$E$47-66)</f>
        <v>46287</v>
      </c>
      <c r="F44" s="23" t="s">
        <v>134</v>
      </c>
      <c r="G44">
        <f t="shared" si="0"/>
        <v>16.899999999999999</v>
      </c>
      <c r="H44" t="str">
        <f t="shared" si="2"/>
        <v>FLAG</v>
      </c>
    </row>
    <row r="45" spans="1:8" ht="92.6" x14ac:dyDescent="0.4">
      <c r="A45" s="21">
        <f t="shared" si="1"/>
        <v>40</v>
      </c>
      <c r="B45" s="22" t="s">
        <v>55</v>
      </c>
      <c r="C45" s="24" t="s">
        <v>56</v>
      </c>
      <c r="D45" s="28">
        <f>$E$19</f>
        <v>45947</v>
      </c>
      <c r="E45" s="28">
        <f>$E$47</f>
        <v>46353</v>
      </c>
      <c r="F45" s="23" t="s">
        <v>135</v>
      </c>
      <c r="G45">
        <f t="shared" si="0"/>
        <v>58</v>
      </c>
      <c r="H45" t="str">
        <f t="shared" si="2"/>
        <v/>
      </c>
    </row>
    <row r="46" spans="1:8" ht="57.9" x14ac:dyDescent="0.4">
      <c r="A46" s="21">
        <f t="shared" si="1"/>
        <v>41</v>
      </c>
      <c r="B46" s="22" t="s">
        <v>57</v>
      </c>
      <c r="C46" s="24" t="s">
        <v>25</v>
      </c>
      <c r="D46" s="28">
        <f>$E$19</f>
        <v>45947</v>
      </c>
      <c r="E46" s="28">
        <f>$E$47</f>
        <v>46353</v>
      </c>
      <c r="F46" s="23" t="s">
        <v>135</v>
      </c>
      <c r="G46">
        <f t="shared" si="0"/>
        <v>58</v>
      </c>
      <c r="H46" t="str">
        <f t="shared" si="2"/>
        <v/>
      </c>
    </row>
    <row r="47" spans="1:8" ht="46.3" x14ac:dyDescent="0.4">
      <c r="A47" s="21">
        <f t="shared" si="1"/>
        <v>42</v>
      </c>
      <c r="B47" s="22" t="s">
        <v>58</v>
      </c>
      <c r="C47" s="24" t="s">
        <v>25</v>
      </c>
      <c r="D47" s="30"/>
      <c r="E47" s="28">
        <f>IF(ISERROR(EDATE($E$52,-3)),"Needs Relief Date",EDATE($E$52,-3))</f>
        <v>46353</v>
      </c>
      <c r="F47" s="23" t="s">
        <v>136</v>
      </c>
      <c r="G47" t="str">
        <f t="shared" si="0"/>
        <v/>
      </c>
      <c r="H47" t="str">
        <f t="shared" si="2"/>
        <v/>
      </c>
    </row>
    <row r="48" spans="1:8" ht="57.9" x14ac:dyDescent="0.4">
      <c r="A48" s="21">
        <f t="shared" si="1"/>
        <v>43</v>
      </c>
      <c r="B48" s="22" t="s">
        <v>59</v>
      </c>
      <c r="C48" s="24" t="s">
        <v>56</v>
      </c>
      <c r="D48" s="28">
        <f>$E$47</f>
        <v>46353</v>
      </c>
      <c r="E48" s="28">
        <f>IF(ISERROR(EDATE($E$52,1)),"Needs Relief Date",EDATE($E$52,1))</f>
        <v>46473</v>
      </c>
      <c r="F48" s="23" t="s">
        <v>139</v>
      </c>
      <c r="G48">
        <f t="shared" si="0"/>
        <v>17.100000000000001</v>
      </c>
      <c r="H48" t="str">
        <f t="shared" si="2"/>
        <v/>
      </c>
    </row>
    <row r="49" spans="1:8" ht="46.3" x14ac:dyDescent="0.4">
      <c r="A49" s="21">
        <f t="shared" si="1"/>
        <v>44</v>
      </c>
      <c r="B49" s="22" t="s">
        <v>60</v>
      </c>
      <c r="C49" s="24" t="s">
        <v>25</v>
      </c>
      <c r="D49" s="28">
        <f>$E$47</f>
        <v>46353</v>
      </c>
      <c r="E49" s="28">
        <f>IF(ISERROR(WORKDAY($D$49,10,Holidays!$B$2:$B$310)),"Needs Relief Date",WORKDAY($D$49,10,Holidays!$B$2:$B$310))</f>
        <v>46367</v>
      </c>
      <c r="F49" s="23" t="s">
        <v>140</v>
      </c>
      <c r="G49">
        <f t="shared" si="0"/>
        <v>2</v>
      </c>
      <c r="H49" t="str">
        <f t="shared" si="2"/>
        <v>FLAG</v>
      </c>
    </row>
    <row r="50" spans="1:8" ht="34.75" x14ac:dyDescent="0.4">
      <c r="A50" s="21">
        <f t="shared" si="1"/>
        <v>45</v>
      </c>
      <c r="B50" s="22" t="s">
        <v>159</v>
      </c>
      <c r="C50" s="24" t="s">
        <v>160</v>
      </c>
      <c r="D50" s="28">
        <f>E49</f>
        <v>46367</v>
      </c>
      <c r="E50" s="28">
        <f>IF(ISERROR(WORKDAY($D$50,10,Holidays!$B$2:$B$310)),"Needs Relief Date",WORKDAY($D$50,10,Holidays!$B$2:$B$310))</f>
        <v>46384</v>
      </c>
      <c r="F50" s="23" t="s">
        <v>141</v>
      </c>
      <c r="G50">
        <f t="shared" si="0"/>
        <v>2.4</v>
      </c>
      <c r="H50" t="str">
        <f t="shared" si="2"/>
        <v/>
      </c>
    </row>
    <row r="51" spans="1:8" ht="34.75" x14ac:dyDescent="0.4">
      <c r="A51" s="21">
        <f t="shared" si="1"/>
        <v>46</v>
      </c>
      <c r="B51" s="22" t="s">
        <v>61</v>
      </c>
      <c r="C51" s="24" t="s">
        <v>23</v>
      </c>
      <c r="D51" s="28">
        <f>E50</f>
        <v>46384</v>
      </c>
      <c r="E51" s="28">
        <f>IF(ISERROR(WORKDAY($D$51,10,Holidays!$B$2:$B$310)),"Needs Relief Date",WORKDAY($D$51,10,Holidays!$B$2:$B$310))</f>
        <v>46399</v>
      </c>
      <c r="F51" s="23" t="s">
        <v>142</v>
      </c>
      <c r="G51">
        <f t="shared" si="0"/>
        <v>2.1</v>
      </c>
      <c r="H51" t="str">
        <f t="shared" si="2"/>
        <v/>
      </c>
    </row>
    <row r="52" spans="1:8" ht="34.75" x14ac:dyDescent="0.4">
      <c r="A52" s="21">
        <f t="shared" si="1"/>
        <v>47</v>
      </c>
      <c r="B52" s="22" t="s">
        <v>62</v>
      </c>
      <c r="C52" s="24"/>
      <c r="D52" s="30"/>
      <c r="E52" s="28">
        <f>F2</f>
        <v>46445</v>
      </c>
      <c r="F52" s="23" t="s">
        <v>143</v>
      </c>
      <c r="G52" t="str">
        <f t="shared" si="0"/>
        <v/>
      </c>
      <c r="H52" t="str">
        <f t="shared" si="2"/>
        <v/>
      </c>
    </row>
    <row r="53" spans="1:8" ht="34.75" x14ac:dyDescent="0.4">
      <c r="A53" s="21">
        <f t="shared" si="1"/>
        <v>48</v>
      </c>
      <c r="B53" s="22" t="s">
        <v>63</v>
      </c>
      <c r="C53" s="24" t="s">
        <v>25</v>
      </c>
      <c r="D53" s="28">
        <f>$E$52</f>
        <v>46445</v>
      </c>
      <c r="E53" s="28">
        <f>WORKDAY(D53,10,Holidays!$B$2:$B$310)</f>
        <v>46458</v>
      </c>
      <c r="F53" s="23" t="s">
        <v>110</v>
      </c>
      <c r="G53">
        <f t="shared" si="0"/>
        <v>1.9</v>
      </c>
      <c r="H53" t="str">
        <f t="shared" si="2"/>
        <v/>
      </c>
    </row>
    <row r="54" spans="1:8" ht="34.75" x14ac:dyDescent="0.4">
      <c r="A54" s="21">
        <f t="shared" si="1"/>
        <v>49</v>
      </c>
      <c r="B54" s="22" t="s">
        <v>64</v>
      </c>
      <c r="C54" s="24" t="s">
        <v>32</v>
      </c>
      <c r="D54" s="28">
        <f>E53</f>
        <v>46458</v>
      </c>
      <c r="E54" s="28">
        <f>WORKDAY(D54,10,Holidays!$B$2:$B$310)</f>
        <v>46476</v>
      </c>
      <c r="F54" s="23" t="s">
        <v>145</v>
      </c>
      <c r="G54">
        <f t="shared" si="0"/>
        <v>2.6</v>
      </c>
      <c r="H54" t="str">
        <f t="shared" si="2"/>
        <v/>
      </c>
    </row>
    <row r="55" spans="1:8" ht="34.75" x14ac:dyDescent="0.4">
      <c r="A55" s="21">
        <f t="shared" si="1"/>
        <v>50</v>
      </c>
      <c r="B55" s="22" t="s">
        <v>65</v>
      </c>
      <c r="C55" s="24" t="s">
        <v>23</v>
      </c>
      <c r="D55" s="28">
        <f>E54</f>
        <v>46476</v>
      </c>
      <c r="E55" s="28">
        <f>WORKDAY(D55,10,Holidays!$B$2:$B$310)</f>
        <v>46490</v>
      </c>
      <c r="F55" s="23" t="s">
        <v>144</v>
      </c>
      <c r="G55">
        <f t="shared" si="0"/>
        <v>2</v>
      </c>
      <c r="H55" t="str">
        <f t="shared" si="2"/>
        <v/>
      </c>
    </row>
    <row r="56" spans="1:8" ht="57.9" x14ac:dyDescent="0.4">
      <c r="A56" s="21">
        <f t="shared" si="1"/>
        <v>51</v>
      </c>
      <c r="B56" s="22" t="s">
        <v>66</v>
      </c>
      <c r="C56" s="24" t="s">
        <v>25</v>
      </c>
      <c r="D56" s="28">
        <f>EDATE(E52,1)</f>
        <v>46473</v>
      </c>
      <c r="E56" s="28">
        <f>EDATE(D56,1)</f>
        <v>46504</v>
      </c>
      <c r="F56" s="23" t="s">
        <v>111</v>
      </c>
      <c r="G56">
        <f t="shared" si="0"/>
        <v>4.4000000000000004</v>
      </c>
      <c r="H56" t="str">
        <f t="shared" si="2"/>
        <v/>
      </c>
    </row>
    <row r="57" spans="1:8" ht="34.75" x14ac:dyDescent="0.4">
      <c r="A57" s="21">
        <f t="shared" si="1"/>
        <v>52</v>
      </c>
      <c r="B57" s="22" t="s">
        <v>151</v>
      </c>
      <c r="C57" s="24" t="s">
        <v>13</v>
      </c>
      <c r="D57" s="28">
        <f>E56</f>
        <v>46504</v>
      </c>
      <c r="E57" s="28">
        <f>EDATE(D57,1)</f>
        <v>46534</v>
      </c>
      <c r="F57" s="23" t="s">
        <v>112</v>
      </c>
      <c r="G57">
        <f t="shared" si="0"/>
        <v>4.3</v>
      </c>
      <c r="H57" t="str">
        <f t="shared" si="2"/>
        <v/>
      </c>
    </row>
  </sheetData>
  <pageMargins left="0.7" right="0.7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0"/>
  <sheetViews>
    <sheetView topLeftCell="A60" workbookViewId="0">
      <selection activeCell="B76" sqref="B76"/>
    </sheetView>
  </sheetViews>
  <sheetFormatPr baseColWidth="10" defaultColWidth="9.23046875" defaultRowHeight="14.6" x14ac:dyDescent="0.4"/>
  <cols>
    <col min="1" max="1" width="14.3046875" bestFit="1" customWidth="1"/>
    <col min="2" max="2" width="25.84375" style="2" bestFit="1" customWidth="1"/>
    <col min="3" max="3" width="38.15234375" bestFit="1" customWidth="1"/>
    <col min="4" max="4" width="26.15234375" style="11" bestFit="1" customWidth="1"/>
  </cols>
  <sheetData>
    <row r="1" spans="1:3" x14ac:dyDescent="0.4">
      <c r="C1" s="3">
        <v>2016</v>
      </c>
    </row>
    <row r="2" spans="1:3" x14ac:dyDescent="0.4">
      <c r="A2" s="4">
        <f>B2</f>
        <v>42370</v>
      </c>
      <c r="B2" s="2">
        <v>42370</v>
      </c>
      <c r="C2" t="s">
        <v>67</v>
      </c>
    </row>
    <row r="3" spans="1:3" x14ac:dyDescent="0.4">
      <c r="A3" s="4">
        <f t="shared" ref="A3:A14" si="0">B3</f>
        <v>42415</v>
      </c>
      <c r="B3" s="2">
        <v>42415</v>
      </c>
      <c r="C3" t="s">
        <v>68</v>
      </c>
    </row>
    <row r="4" spans="1:3" x14ac:dyDescent="0.4">
      <c r="A4" s="4">
        <f t="shared" si="0"/>
        <v>42454</v>
      </c>
      <c r="B4" s="2">
        <v>42454</v>
      </c>
      <c r="C4" t="s">
        <v>69</v>
      </c>
    </row>
    <row r="5" spans="1:3" x14ac:dyDescent="0.4">
      <c r="A5" s="4">
        <f t="shared" si="0"/>
        <v>42457</v>
      </c>
      <c r="B5" s="2">
        <v>42457</v>
      </c>
      <c r="C5" t="s">
        <v>70</v>
      </c>
    </row>
    <row r="6" spans="1:3" x14ac:dyDescent="0.4">
      <c r="A6" s="4">
        <f t="shared" si="0"/>
        <v>42513</v>
      </c>
      <c r="B6" s="2">
        <v>42513</v>
      </c>
      <c r="C6" t="s">
        <v>71</v>
      </c>
    </row>
    <row r="7" spans="1:3" x14ac:dyDescent="0.4">
      <c r="A7" s="4">
        <f t="shared" si="0"/>
        <v>42545</v>
      </c>
      <c r="B7" s="2">
        <v>42545</v>
      </c>
      <c r="C7" t="s">
        <v>72</v>
      </c>
    </row>
    <row r="8" spans="1:3" x14ac:dyDescent="0.4">
      <c r="A8" s="4">
        <f t="shared" si="0"/>
        <v>42370</v>
      </c>
      <c r="B8" s="2">
        <v>42370</v>
      </c>
      <c r="C8" t="s">
        <v>73</v>
      </c>
    </row>
    <row r="9" spans="1:3" x14ac:dyDescent="0.4">
      <c r="A9" s="4">
        <f t="shared" si="0"/>
        <v>42583</v>
      </c>
      <c r="B9" s="2">
        <v>42583</v>
      </c>
      <c r="C9" t="s">
        <v>74</v>
      </c>
    </row>
    <row r="10" spans="1:3" x14ac:dyDescent="0.4">
      <c r="A10" s="4">
        <f t="shared" si="0"/>
        <v>42618</v>
      </c>
      <c r="B10" s="2">
        <v>42618</v>
      </c>
      <c r="C10" t="s">
        <v>75</v>
      </c>
    </row>
    <row r="11" spans="1:3" x14ac:dyDescent="0.4">
      <c r="A11" s="4">
        <f t="shared" si="0"/>
        <v>42653</v>
      </c>
      <c r="B11" s="2">
        <v>42653</v>
      </c>
      <c r="C11" t="s">
        <v>76</v>
      </c>
    </row>
    <row r="12" spans="1:3" x14ac:dyDescent="0.4">
      <c r="A12" s="4">
        <f t="shared" si="0"/>
        <v>42685</v>
      </c>
      <c r="B12" s="2">
        <v>42685</v>
      </c>
      <c r="C12" t="s">
        <v>77</v>
      </c>
    </row>
    <row r="13" spans="1:3" x14ac:dyDescent="0.4">
      <c r="A13" s="4">
        <f t="shared" si="0"/>
        <v>42730</v>
      </c>
      <c r="B13" s="2">
        <v>42730</v>
      </c>
      <c r="C13" t="s">
        <v>78</v>
      </c>
    </row>
    <row r="14" spans="1:3" x14ac:dyDescent="0.4">
      <c r="A14" s="4">
        <f t="shared" si="0"/>
        <v>42731</v>
      </c>
      <c r="B14" s="2">
        <v>42731</v>
      </c>
      <c r="C14" t="s">
        <v>79</v>
      </c>
    </row>
    <row r="15" spans="1:3" x14ac:dyDescent="0.4">
      <c r="C15" s="3">
        <f>C1+1</f>
        <v>2017</v>
      </c>
    </row>
    <row r="16" spans="1:3" x14ac:dyDescent="0.4">
      <c r="A16" s="4">
        <f>B16</f>
        <v>42737</v>
      </c>
      <c r="B16" s="2">
        <v>42737</v>
      </c>
      <c r="C16" t="s">
        <v>67</v>
      </c>
    </row>
    <row r="17" spans="1:3" x14ac:dyDescent="0.4">
      <c r="A17" s="4">
        <f t="shared" ref="A17:A28" si="1">B17</f>
        <v>42786</v>
      </c>
      <c r="B17" s="2">
        <v>42786</v>
      </c>
      <c r="C17" t="s">
        <v>68</v>
      </c>
    </row>
    <row r="18" spans="1:3" x14ac:dyDescent="0.4">
      <c r="A18" s="4">
        <f t="shared" si="1"/>
        <v>42839</v>
      </c>
      <c r="B18" s="2">
        <v>42839</v>
      </c>
      <c r="C18" t="s">
        <v>69</v>
      </c>
    </row>
    <row r="19" spans="1:3" x14ac:dyDescent="0.4">
      <c r="A19" s="4">
        <f t="shared" si="1"/>
        <v>42842</v>
      </c>
      <c r="B19" s="2">
        <v>42842</v>
      </c>
      <c r="C19" t="s">
        <v>70</v>
      </c>
    </row>
    <row r="20" spans="1:3" x14ac:dyDescent="0.4">
      <c r="A20" s="4">
        <f t="shared" si="1"/>
        <v>42877</v>
      </c>
      <c r="B20" s="2">
        <v>42877</v>
      </c>
      <c r="C20" t="s">
        <v>71</v>
      </c>
    </row>
    <row r="21" spans="1:3" x14ac:dyDescent="0.4">
      <c r="A21" s="4">
        <f t="shared" si="1"/>
        <v>42909</v>
      </c>
      <c r="B21" s="2">
        <v>42909</v>
      </c>
      <c r="C21" t="s">
        <v>72</v>
      </c>
    </row>
    <row r="22" spans="1:3" x14ac:dyDescent="0.4">
      <c r="A22" s="4">
        <f t="shared" si="1"/>
        <v>42919</v>
      </c>
      <c r="B22" s="2">
        <v>42919</v>
      </c>
      <c r="C22" t="s">
        <v>73</v>
      </c>
    </row>
    <row r="23" spans="1:3" x14ac:dyDescent="0.4">
      <c r="A23" s="4">
        <f t="shared" si="1"/>
        <v>42954</v>
      </c>
      <c r="B23" s="2">
        <v>42954</v>
      </c>
      <c r="C23" t="s">
        <v>74</v>
      </c>
    </row>
    <row r="24" spans="1:3" x14ac:dyDescent="0.4">
      <c r="A24" s="4">
        <f t="shared" si="1"/>
        <v>42982</v>
      </c>
      <c r="B24" s="2">
        <v>42982</v>
      </c>
      <c r="C24" t="s">
        <v>75</v>
      </c>
    </row>
    <row r="25" spans="1:3" x14ac:dyDescent="0.4">
      <c r="A25" s="4">
        <f t="shared" si="1"/>
        <v>43017</v>
      </c>
      <c r="B25" s="2">
        <v>43017</v>
      </c>
      <c r="C25" t="s">
        <v>76</v>
      </c>
    </row>
    <row r="26" spans="1:3" x14ac:dyDescent="0.4">
      <c r="A26" s="4">
        <f t="shared" si="1"/>
        <v>43052</v>
      </c>
      <c r="B26" s="2">
        <v>43052</v>
      </c>
      <c r="C26" t="s">
        <v>77</v>
      </c>
    </row>
    <row r="27" spans="1:3" x14ac:dyDescent="0.4">
      <c r="A27" s="4">
        <f t="shared" si="1"/>
        <v>43094</v>
      </c>
      <c r="B27" s="2">
        <v>43094</v>
      </c>
      <c r="C27" t="s">
        <v>78</v>
      </c>
    </row>
    <row r="28" spans="1:3" x14ac:dyDescent="0.4">
      <c r="A28" s="4">
        <f t="shared" si="1"/>
        <v>43095</v>
      </c>
      <c r="B28" s="2">
        <v>43095</v>
      </c>
      <c r="C28" t="s">
        <v>79</v>
      </c>
    </row>
    <row r="29" spans="1:3" x14ac:dyDescent="0.4">
      <c r="C29" s="3">
        <f>C15+1</f>
        <v>2018</v>
      </c>
    </row>
    <row r="30" spans="1:3" x14ac:dyDescent="0.4">
      <c r="A30" s="4">
        <f>B30</f>
        <v>43101</v>
      </c>
      <c r="B30" s="2">
        <v>43101</v>
      </c>
      <c r="C30" t="s">
        <v>67</v>
      </c>
    </row>
    <row r="31" spans="1:3" x14ac:dyDescent="0.4">
      <c r="A31" s="4">
        <f t="shared" ref="A31:A42" si="2">B31</f>
        <v>43150</v>
      </c>
      <c r="B31" s="2">
        <v>43150</v>
      </c>
      <c r="C31" t="s">
        <v>68</v>
      </c>
    </row>
    <row r="32" spans="1:3" x14ac:dyDescent="0.4">
      <c r="A32" s="4">
        <f t="shared" si="2"/>
        <v>43189</v>
      </c>
      <c r="B32" s="2">
        <v>43189</v>
      </c>
      <c r="C32" t="s">
        <v>69</v>
      </c>
    </row>
    <row r="33" spans="1:3" x14ac:dyDescent="0.4">
      <c r="A33" s="4">
        <f t="shared" si="2"/>
        <v>43192</v>
      </c>
      <c r="B33" s="2">
        <v>43192</v>
      </c>
      <c r="C33" t="s">
        <v>70</v>
      </c>
    </row>
    <row r="34" spans="1:3" x14ac:dyDescent="0.4">
      <c r="A34" s="4">
        <f t="shared" si="2"/>
        <v>43241</v>
      </c>
      <c r="B34" s="2">
        <v>43241</v>
      </c>
      <c r="C34" t="s">
        <v>71</v>
      </c>
    </row>
    <row r="35" spans="1:3" x14ac:dyDescent="0.4">
      <c r="A35" s="4">
        <f t="shared" si="2"/>
        <v>43273</v>
      </c>
      <c r="B35" s="2">
        <v>43273</v>
      </c>
      <c r="C35" t="s">
        <v>72</v>
      </c>
    </row>
    <row r="36" spans="1:3" x14ac:dyDescent="0.4">
      <c r="A36" s="4">
        <f t="shared" si="2"/>
        <v>43283</v>
      </c>
      <c r="B36" s="2">
        <v>43283</v>
      </c>
      <c r="C36" t="s">
        <v>73</v>
      </c>
    </row>
    <row r="37" spans="1:3" x14ac:dyDescent="0.4">
      <c r="A37" s="4">
        <f t="shared" si="2"/>
        <v>43318</v>
      </c>
      <c r="B37" s="2">
        <v>43318</v>
      </c>
      <c r="C37" t="s">
        <v>74</v>
      </c>
    </row>
    <row r="38" spans="1:3" x14ac:dyDescent="0.4">
      <c r="A38" s="4">
        <f t="shared" si="2"/>
        <v>43346</v>
      </c>
      <c r="B38" s="2">
        <v>43346</v>
      </c>
      <c r="C38" t="s">
        <v>75</v>
      </c>
    </row>
    <row r="39" spans="1:3" x14ac:dyDescent="0.4">
      <c r="A39" s="4">
        <f t="shared" si="2"/>
        <v>43381</v>
      </c>
      <c r="B39" s="2">
        <v>43381</v>
      </c>
      <c r="C39" t="s">
        <v>76</v>
      </c>
    </row>
    <row r="40" spans="1:3" x14ac:dyDescent="0.4">
      <c r="A40" s="4">
        <f t="shared" si="2"/>
        <v>43416</v>
      </c>
      <c r="B40" s="2">
        <v>43416</v>
      </c>
      <c r="C40" t="s">
        <v>77</v>
      </c>
    </row>
    <row r="41" spans="1:3" x14ac:dyDescent="0.4">
      <c r="A41" s="4">
        <f t="shared" si="2"/>
        <v>43459</v>
      </c>
      <c r="B41" s="2">
        <v>43459</v>
      </c>
      <c r="C41" t="s">
        <v>78</v>
      </c>
    </row>
    <row r="42" spans="1:3" x14ac:dyDescent="0.4">
      <c r="A42" s="4">
        <f t="shared" si="2"/>
        <v>43460</v>
      </c>
      <c r="B42" s="2">
        <v>43460</v>
      </c>
      <c r="C42" t="s">
        <v>79</v>
      </c>
    </row>
    <row r="43" spans="1:3" x14ac:dyDescent="0.4">
      <c r="C43" s="3">
        <f>C29+1</f>
        <v>2019</v>
      </c>
    </row>
    <row r="44" spans="1:3" x14ac:dyDescent="0.4">
      <c r="A44" s="4">
        <f>B44</f>
        <v>43466</v>
      </c>
      <c r="B44" s="2">
        <v>43466</v>
      </c>
      <c r="C44" t="s">
        <v>67</v>
      </c>
    </row>
    <row r="45" spans="1:3" x14ac:dyDescent="0.4">
      <c r="A45" s="4">
        <f t="shared" ref="A45:A56" si="3">B45</f>
        <v>43514</v>
      </c>
      <c r="B45" s="2">
        <v>43514</v>
      </c>
      <c r="C45" t="s">
        <v>68</v>
      </c>
    </row>
    <row r="46" spans="1:3" x14ac:dyDescent="0.4">
      <c r="A46" s="4">
        <f t="shared" si="3"/>
        <v>43574</v>
      </c>
      <c r="B46" s="2">
        <v>43574</v>
      </c>
      <c r="C46" t="s">
        <v>69</v>
      </c>
    </row>
    <row r="47" spans="1:3" x14ac:dyDescent="0.4">
      <c r="A47" s="4">
        <f t="shared" si="3"/>
        <v>43577</v>
      </c>
      <c r="B47" s="2">
        <v>43577</v>
      </c>
      <c r="C47" t="s">
        <v>70</v>
      </c>
    </row>
    <row r="48" spans="1:3" x14ac:dyDescent="0.4">
      <c r="A48" s="4">
        <f t="shared" si="3"/>
        <v>43605</v>
      </c>
      <c r="B48" s="2">
        <v>43605</v>
      </c>
      <c r="C48" t="s">
        <v>71</v>
      </c>
    </row>
    <row r="49" spans="1:3" x14ac:dyDescent="0.4">
      <c r="A49" s="4">
        <f t="shared" si="3"/>
        <v>43640</v>
      </c>
      <c r="B49" s="2">
        <v>43640</v>
      </c>
      <c r="C49" t="s">
        <v>72</v>
      </c>
    </row>
    <row r="50" spans="1:3" x14ac:dyDescent="0.4">
      <c r="A50" s="4">
        <f t="shared" si="3"/>
        <v>43647</v>
      </c>
      <c r="B50" s="2">
        <v>43647</v>
      </c>
      <c r="C50" t="s">
        <v>73</v>
      </c>
    </row>
    <row r="51" spans="1:3" x14ac:dyDescent="0.4">
      <c r="A51" s="4">
        <f t="shared" si="3"/>
        <v>43682</v>
      </c>
      <c r="B51" s="2">
        <v>43682</v>
      </c>
      <c r="C51" t="s">
        <v>74</v>
      </c>
    </row>
    <row r="52" spans="1:3" x14ac:dyDescent="0.4">
      <c r="A52" s="4">
        <f t="shared" si="3"/>
        <v>43710</v>
      </c>
      <c r="B52" s="2">
        <v>43710</v>
      </c>
      <c r="C52" t="s">
        <v>75</v>
      </c>
    </row>
    <row r="53" spans="1:3" x14ac:dyDescent="0.4">
      <c r="A53" s="4">
        <f t="shared" si="3"/>
        <v>43752</v>
      </c>
      <c r="B53" s="2">
        <v>43752</v>
      </c>
      <c r="C53" t="s">
        <v>76</v>
      </c>
    </row>
    <row r="54" spans="1:3" x14ac:dyDescent="0.4">
      <c r="A54" s="4">
        <f t="shared" si="3"/>
        <v>43780</v>
      </c>
      <c r="B54" s="2">
        <v>43780</v>
      </c>
      <c r="C54" t="s">
        <v>77</v>
      </c>
    </row>
    <row r="55" spans="1:3" x14ac:dyDescent="0.4">
      <c r="A55" s="4">
        <f t="shared" si="3"/>
        <v>43824</v>
      </c>
      <c r="B55" s="2">
        <v>43824</v>
      </c>
      <c r="C55" t="s">
        <v>78</v>
      </c>
    </row>
    <row r="56" spans="1:3" x14ac:dyDescent="0.4">
      <c r="A56" s="4">
        <f t="shared" si="3"/>
        <v>43825</v>
      </c>
      <c r="B56" s="2">
        <v>43825</v>
      </c>
      <c r="C56" t="s">
        <v>79</v>
      </c>
    </row>
    <row r="57" spans="1:3" x14ac:dyDescent="0.4">
      <c r="C57" s="3">
        <f>C43+1</f>
        <v>2020</v>
      </c>
    </row>
    <row r="58" spans="1:3" x14ac:dyDescent="0.4">
      <c r="A58" s="4">
        <f>B58</f>
        <v>43831</v>
      </c>
      <c r="B58" s="2">
        <v>43831</v>
      </c>
      <c r="C58" t="s">
        <v>67</v>
      </c>
    </row>
    <row r="59" spans="1:3" x14ac:dyDescent="0.4">
      <c r="A59" s="4">
        <f t="shared" ref="A59:A70" si="4">B59</f>
        <v>43878</v>
      </c>
      <c r="B59" s="2">
        <v>43878</v>
      </c>
      <c r="C59" t="s">
        <v>68</v>
      </c>
    </row>
    <row r="60" spans="1:3" x14ac:dyDescent="0.4">
      <c r="A60" s="4">
        <f t="shared" si="4"/>
        <v>43931</v>
      </c>
      <c r="B60" s="2">
        <v>43931</v>
      </c>
      <c r="C60" t="s">
        <v>69</v>
      </c>
    </row>
    <row r="61" spans="1:3" x14ac:dyDescent="0.4">
      <c r="A61" s="4">
        <f t="shared" si="4"/>
        <v>43934</v>
      </c>
      <c r="B61" s="2">
        <v>43934</v>
      </c>
      <c r="C61" t="s">
        <v>70</v>
      </c>
    </row>
    <row r="62" spans="1:3" x14ac:dyDescent="0.4">
      <c r="A62" s="4">
        <f t="shared" si="4"/>
        <v>43969</v>
      </c>
      <c r="B62" s="2">
        <v>43969</v>
      </c>
      <c r="C62" t="s">
        <v>71</v>
      </c>
    </row>
    <row r="63" spans="1:3" x14ac:dyDescent="0.4">
      <c r="A63" s="4">
        <f t="shared" si="4"/>
        <v>43969</v>
      </c>
      <c r="B63" s="2">
        <v>43969</v>
      </c>
      <c r="C63" t="s">
        <v>72</v>
      </c>
    </row>
    <row r="64" spans="1:3" x14ac:dyDescent="0.4">
      <c r="A64" s="4">
        <f t="shared" si="4"/>
        <v>44013</v>
      </c>
      <c r="B64" s="2">
        <v>44013</v>
      </c>
      <c r="C64" t="s">
        <v>73</v>
      </c>
    </row>
    <row r="65" spans="1:4" x14ac:dyDescent="0.4">
      <c r="A65" s="4">
        <f t="shared" si="4"/>
        <v>44046</v>
      </c>
      <c r="B65" s="2">
        <v>44046</v>
      </c>
      <c r="C65" t="s">
        <v>74</v>
      </c>
    </row>
    <row r="66" spans="1:4" x14ac:dyDescent="0.4">
      <c r="A66" s="4">
        <f t="shared" si="4"/>
        <v>44081</v>
      </c>
      <c r="B66" s="2">
        <v>44081</v>
      </c>
      <c r="C66" t="s">
        <v>75</v>
      </c>
    </row>
    <row r="67" spans="1:4" x14ac:dyDescent="0.4">
      <c r="A67" s="4">
        <f t="shared" si="4"/>
        <v>44116</v>
      </c>
      <c r="B67" s="2">
        <v>44116</v>
      </c>
      <c r="C67" t="s">
        <v>76</v>
      </c>
    </row>
    <row r="68" spans="1:4" x14ac:dyDescent="0.4">
      <c r="A68" s="4">
        <f t="shared" si="4"/>
        <v>44146</v>
      </c>
      <c r="B68" s="2">
        <v>44146</v>
      </c>
      <c r="C68" t="s">
        <v>77</v>
      </c>
    </row>
    <row r="69" spans="1:4" x14ac:dyDescent="0.4">
      <c r="A69" s="4">
        <f t="shared" si="4"/>
        <v>44190</v>
      </c>
      <c r="B69" s="2">
        <v>44190</v>
      </c>
      <c r="C69" t="s">
        <v>78</v>
      </c>
    </row>
    <row r="70" spans="1:4" ht="15" thickBot="1" x14ac:dyDescent="0.45">
      <c r="A70" s="4">
        <f t="shared" si="4"/>
        <v>44193</v>
      </c>
      <c r="B70" s="2">
        <v>44193</v>
      </c>
      <c r="C70" t="s">
        <v>79</v>
      </c>
    </row>
    <row r="71" spans="1:4" s="12" customFormat="1" x14ac:dyDescent="0.4">
      <c r="B71" s="13"/>
      <c r="C71" s="14">
        <f>C57+1</f>
        <v>2021</v>
      </c>
      <c r="D71" s="15"/>
    </row>
    <row r="72" spans="1:4" x14ac:dyDescent="0.4">
      <c r="A72" s="4">
        <f>B72</f>
        <v>44197</v>
      </c>
      <c r="B72" s="2">
        <f>DATE(C71,1,1)</f>
        <v>44197</v>
      </c>
      <c r="C72" t="s">
        <v>67</v>
      </c>
      <c r="D72" s="11" t="s">
        <v>86</v>
      </c>
    </row>
    <row r="73" spans="1:4" x14ac:dyDescent="0.4">
      <c r="A73" s="4">
        <f t="shared" ref="A73:A85" si="5">B73</f>
        <v>44242</v>
      </c>
      <c r="B73" s="2">
        <f>DATE(C71,2,1+7*3)-WEEKDAY(DATE(C71,2,8-2))</f>
        <v>44242</v>
      </c>
      <c r="C73" t="s">
        <v>68</v>
      </c>
      <c r="D73" s="11" t="s">
        <v>87</v>
      </c>
    </row>
    <row r="74" spans="1:4" x14ac:dyDescent="0.4">
      <c r="A74" s="4">
        <f t="shared" si="5"/>
        <v>44288</v>
      </c>
      <c r="B74" s="2">
        <f>IF(B75-3&lt;0,"ADD EASTER MONDAY DATE",B75-3)</f>
        <v>44288</v>
      </c>
      <c r="C74" t="s">
        <v>69</v>
      </c>
      <c r="D74" s="11" t="s">
        <v>88</v>
      </c>
    </row>
    <row r="75" spans="1:4" x14ac:dyDescent="0.4">
      <c r="A75" s="4">
        <f t="shared" si="5"/>
        <v>44291</v>
      </c>
      <c r="B75" s="2">
        <f>(DOLLAR(("4/"&amp;C71)/7+MOD(19*MOD(C71,19)-7,30)*14%,)*7-6)+1</f>
        <v>44291</v>
      </c>
      <c r="C75" t="s">
        <v>70</v>
      </c>
      <c r="D75" s="11" t="s">
        <v>90</v>
      </c>
    </row>
    <row r="76" spans="1:4" x14ac:dyDescent="0.4">
      <c r="A76" s="4">
        <f t="shared" si="5"/>
        <v>44340</v>
      </c>
      <c r="B76" s="2">
        <f>DATE(C71,5,25)-WEEKDAY(DATE(C71,5,25)-2)</f>
        <v>44340</v>
      </c>
      <c r="C76" t="s">
        <v>71</v>
      </c>
      <c r="D76" s="11" t="s">
        <v>89</v>
      </c>
    </row>
    <row r="77" spans="1:4" x14ac:dyDescent="0.4">
      <c r="A77" s="4">
        <f t="shared" si="5"/>
        <v>44371</v>
      </c>
      <c r="B77" s="2">
        <f>DATE(C71,6,24)</f>
        <v>44371</v>
      </c>
      <c r="C77" t="s">
        <v>72</v>
      </c>
      <c r="D77" s="11" t="s">
        <v>98</v>
      </c>
    </row>
    <row r="78" spans="1:4" x14ac:dyDescent="0.4">
      <c r="A78" s="4">
        <f t="shared" si="5"/>
        <v>44378</v>
      </c>
      <c r="B78" s="2">
        <f>DATE(C71,7,1)</f>
        <v>44378</v>
      </c>
      <c r="C78" t="s">
        <v>73</v>
      </c>
      <c r="D78" s="11" t="s">
        <v>91</v>
      </c>
    </row>
    <row r="79" spans="1:4" x14ac:dyDescent="0.4">
      <c r="A79" s="4">
        <f t="shared" si="5"/>
        <v>44410</v>
      </c>
      <c r="B79" s="2">
        <f>DATE(C71,8,1+7*1)-WEEKDAY(DATE(C71,8,8-2))</f>
        <v>44410</v>
      </c>
      <c r="C79" t="s">
        <v>74</v>
      </c>
      <c r="D79" s="11" t="s">
        <v>92</v>
      </c>
    </row>
    <row r="80" spans="1:4" x14ac:dyDescent="0.4">
      <c r="A80" s="4">
        <f t="shared" si="5"/>
        <v>44445</v>
      </c>
      <c r="B80" s="2">
        <f>DATE(C71,9,1+7*1)-WEEKDAY(DATE(C71,9,8-2))</f>
        <v>44445</v>
      </c>
      <c r="C80" t="s">
        <v>75</v>
      </c>
      <c r="D80" s="11" t="s">
        <v>93</v>
      </c>
    </row>
    <row r="81" spans="1:4" x14ac:dyDescent="0.4">
      <c r="A81" s="4">
        <f t="shared" si="5"/>
        <v>44469</v>
      </c>
      <c r="B81" s="2">
        <f>DATE(C71,9,30)</f>
        <v>44469</v>
      </c>
      <c r="C81" t="s">
        <v>99</v>
      </c>
      <c r="D81" s="11" t="s">
        <v>100</v>
      </c>
    </row>
    <row r="82" spans="1:4" x14ac:dyDescent="0.4">
      <c r="A82" s="4">
        <f t="shared" si="5"/>
        <v>44480</v>
      </c>
      <c r="B82" s="2">
        <f>DATE(C71,10,1+7*2)-WEEKDAY(DATE(C71,10,8-2))</f>
        <v>44480</v>
      </c>
      <c r="C82" t="s">
        <v>76</v>
      </c>
      <c r="D82" s="11" t="s">
        <v>94</v>
      </c>
    </row>
    <row r="83" spans="1:4" x14ac:dyDescent="0.4">
      <c r="A83" s="4">
        <f t="shared" si="5"/>
        <v>44511</v>
      </c>
      <c r="B83" s="2">
        <f>DATE(C71,11,11)</f>
        <v>44511</v>
      </c>
      <c r="C83" t="s">
        <v>77</v>
      </c>
      <c r="D83" s="11" t="s">
        <v>95</v>
      </c>
    </row>
    <row r="84" spans="1:4" x14ac:dyDescent="0.4">
      <c r="A84" s="4">
        <f t="shared" si="5"/>
        <v>44555</v>
      </c>
      <c r="B84" s="2">
        <f>DATE(C71,12,25)</f>
        <v>44555</v>
      </c>
      <c r="C84" t="s">
        <v>78</v>
      </c>
      <c r="D84" s="11" t="s">
        <v>96</v>
      </c>
    </row>
    <row r="85" spans="1:4" s="18" customFormat="1" ht="15" thickBot="1" x14ac:dyDescent="0.45">
      <c r="A85" s="16">
        <f t="shared" si="5"/>
        <v>44556</v>
      </c>
      <c r="B85" s="17">
        <f>DATE(C71,12,26)</f>
        <v>44556</v>
      </c>
      <c r="C85" s="18" t="s">
        <v>79</v>
      </c>
      <c r="D85" s="19" t="s">
        <v>97</v>
      </c>
    </row>
    <row r="86" spans="1:4" s="12" customFormat="1" x14ac:dyDescent="0.4">
      <c r="B86" s="13"/>
      <c r="C86" s="14">
        <f>C71+1</f>
        <v>2022</v>
      </c>
      <c r="D86" s="15"/>
    </row>
    <row r="87" spans="1:4" x14ac:dyDescent="0.4">
      <c r="A87" s="4">
        <f>B87</f>
        <v>44562</v>
      </c>
      <c r="B87" s="2">
        <f>DATE(C86,1,1)</f>
        <v>44562</v>
      </c>
      <c r="C87" t="s">
        <v>67</v>
      </c>
      <c r="D87" s="11" t="s">
        <v>86</v>
      </c>
    </row>
    <row r="88" spans="1:4" x14ac:dyDescent="0.4">
      <c r="A88" s="4">
        <f t="shared" ref="A88:A100" si="6">B88</f>
        <v>44613</v>
      </c>
      <c r="B88" s="2">
        <f>DATE(C86,2,1+7*3)-WEEKDAY(DATE(C86,2,8-2))</f>
        <v>44613</v>
      </c>
      <c r="C88" t="s">
        <v>68</v>
      </c>
      <c r="D88" s="11" t="s">
        <v>87</v>
      </c>
    </row>
    <row r="89" spans="1:4" x14ac:dyDescent="0.4">
      <c r="A89" s="4">
        <f t="shared" si="6"/>
        <v>44666</v>
      </c>
      <c r="B89" s="2">
        <f>IF(B90-3&lt;0,"ADD EASTER MONDAY DATE",B90-3)</f>
        <v>44666</v>
      </c>
      <c r="C89" t="s">
        <v>69</v>
      </c>
      <c r="D89" s="11" t="s">
        <v>88</v>
      </c>
    </row>
    <row r="90" spans="1:4" x14ac:dyDescent="0.4">
      <c r="A90" s="4">
        <f t="shared" si="6"/>
        <v>44669</v>
      </c>
      <c r="B90" s="2">
        <f>(DOLLAR(("4/"&amp;C86)/7+MOD(19*MOD(C86,19)-7,30)*14%,)*7-6)+1</f>
        <v>44669</v>
      </c>
      <c r="C90" t="s">
        <v>70</v>
      </c>
      <c r="D90" s="11" t="s">
        <v>90</v>
      </c>
    </row>
    <row r="91" spans="1:4" x14ac:dyDescent="0.4">
      <c r="A91" s="4">
        <f t="shared" si="6"/>
        <v>44704</v>
      </c>
      <c r="B91" s="2">
        <f>DATE(C86,5,25)-WEEKDAY(DATE(C86,5,25)-2)</f>
        <v>44704</v>
      </c>
      <c r="C91" t="s">
        <v>71</v>
      </c>
      <c r="D91" s="11" t="s">
        <v>89</v>
      </c>
    </row>
    <row r="92" spans="1:4" x14ac:dyDescent="0.4">
      <c r="A92" s="4">
        <f t="shared" si="6"/>
        <v>44736</v>
      </c>
      <c r="B92" s="2">
        <f>DATE(C86,6,24)</f>
        <v>44736</v>
      </c>
      <c r="C92" t="s">
        <v>72</v>
      </c>
      <c r="D92" s="11" t="s">
        <v>98</v>
      </c>
    </row>
    <row r="93" spans="1:4" x14ac:dyDescent="0.4">
      <c r="A93" s="4">
        <f t="shared" si="6"/>
        <v>44743</v>
      </c>
      <c r="B93" s="2">
        <f>DATE(C86,7,1)</f>
        <v>44743</v>
      </c>
      <c r="C93" t="s">
        <v>73</v>
      </c>
      <c r="D93" s="11" t="s">
        <v>91</v>
      </c>
    </row>
    <row r="94" spans="1:4" x14ac:dyDescent="0.4">
      <c r="A94" s="4">
        <f t="shared" si="6"/>
        <v>44774</v>
      </c>
      <c r="B94" s="2">
        <f>DATE(C86,8,1+7*1)-WEEKDAY(DATE(C86,8,8-2))</f>
        <v>44774</v>
      </c>
      <c r="C94" t="s">
        <v>74</v>
      </c>
      <c r="D94" s="11" t="s">
        <v>92</v>
      </c>
    </row>
    <row r="95" spans="1:4" x14ac:dyDescent="0.4">
      <c r="A95" s="4">
        <f t="shared" si="6"/>
        <v>44809</v>
      </c>
      <c r="B95" s="2">
        <f>DATE(C86,9,1+7*1)-WEEKDAY(DATE(C86,9,8-2))</f>
        <v>44809</v>
      </c>
      <c r="C95" t="s">
        <v>75</v>
      </c>
      <c r="D95" s="11" t="s">
        <v>93</v>
      </c>
    </row>
    <row r="96" spans="1:4" x14ac:dyDescent="0.4">
      <c r="A96" s="4">
        <f t="shared" si="6"/>
        <v>44834</v>
      </c>
      <c r="B96" s="2">
        <f>DATE(C86,9,30)</f>
        <v>44834</v>
      </c>
      <c r="C96" t="s">
        <v>99</v>
      </c>
      <c r="D96" s="11" t="s">
        <v>100</v>
      </c>
    </row>
    <row r="97" spans="1:4" x14ac:dyDescent="0.4">
      <c r="A97" s="4">
        <f t="shared" si="6"/>
        <v>44844</v>
      </c>
      <c r="B97" s="2">
        <f>DATE(C86,10,1+7*2)-WEEKDAY(DATE(C86,10,8-2))</f>
        <v>44844</v>
      </c>
      <c r="C97" t="s">
        <v>76</v>
      </c>
      <c r="D97" s="11" t="s">
        <v>94</v>
      </c>
    </row>
    <row r="98" spans="1:4" x14ac:dyDescent="0.4">
      <c r="A98" s="4">
        <f t="shared" si="6"/>
        <v>44876</v>
      </c>
      <c r="B98" s="2">
        <f>DATE(C86,11,11)</f>
        <v>44876</v>
      </c>
      <c r="C98" t="s">
        <v>77</v>
      </c>
      <c r="D98" s="11" t="s">
        <v>95</v>
      </c>
    </row>
    <row r="99" spans="1:4" x14ac:dyDescent="0.4">
      <c r="A99" s="4">
        <f t="shared" si="6"/>
        <v>44920</v>
      </c>
      <c r="B99" s="2">
        <f>DATE(C86,12,25)</f>
        <v>44920</v>
      </c>
      <c r="C99" t="s">
        <v>78</v>
      </c>
      <c r="D99" s="11" t="s">
        <v>96</v>
      </c>
    </row>
    <row r="100" spans="1:4" s="18" customFormat="1" ht="15" thickBot="1" x14ac:dyDescent="0.45">
      <c r="A100" s="16">
        <f t="shared" si="6"/>
        <v>44921</v>
      </c>
      <c r="B100" s="17">
        <f>DATE(C86,12,26)</f>
        <v>44921</v>
      </c>
      <c r="C100" s="18" t="s">
        <v>79</v>
      </c>
      <c r="D100" s="19" t="s">
        <v>97</v>
      </c>
    </row>
    <row r="101" spans="1:4" s="12" customFormat="1" x14ac:dyDescent="0.4">
      <c r="B101" s="13"/>
      <c r="C101" s="14">
        <f>C86+1</f>
        <v>2023</v>
      </c>
      <c r="D101" s="15"/>
    </row>
    <row r="102" spans="1:4" x14ac:dyDescent="0.4">
      <c r="A102" s="4">
        <f>B102</f>
        <v>44927</v>
      </c>
      <c r="B102" s="2">
        <f>DATE(C101,1,1)</f>
        <v>44927</v>
      </c>
      <c r="C102" t="s">
        <v>67</v>
      </c>
      <c r="D102" s="11" t="s">
        <v>86</v>
      </c>
    </row>
    <row r="103" spans="1:4" x14ac:dyDescent="0.4">
      <c r="A103" s="4">
        <f t="shared" ref="A103:A115" si="7">B103</f>
        <v>44977</v>
      </c>
      <c r="B103" s="2">
        <f>DATE(C101,2,1+7*3)-WEEKDAY(DATE(C101,2,8-2))</f>
        <v>44977</v>
      </c>
      <c r="C103" t="s">
        <v>68</v>
      </c>
      <c r="D103" s="11" t="s">
        <v>87</v>
      </c>
    </row>
    <row r="104" spans="1:4" x14ac:dyDescent="0.4">
      <c r="A104" s="4">
        <f t="shared" si="7"/>
        <v>45023</v>
      </c>
      <c r="B104" s="2">
        <f>IF(B105-3&lt;0,"ADD EASTER MONDAY DATE",B105-3)</f>
        <v>45023</v>
      </c>
      <c r="C104" t="s">
        <v>69</v>
      </c>
      <c r="D104" s="11" t="s">
        <v>88</v>
      </c>
    </row>
    <row r="105" spans="1:4" x14ac:dyDescent="0.4">
      <c r="A105" s="4">
        <f t="shared" si="7"/>
        <v>45026</v>
      </c>
      <c r="B105" s="2">
        <f>(DOLLAR(("4/"&amp;C101)/7+MOD(19*MOD(C101,19)-7,30)*14%,)*7-6)+1</f>
        <v>45026</v>
      </c>
      <c r="C105" t="s">
        <v>70</v>
      </c>
      <c r="D105" s="11" t="s">
        <v>90</v>
      </c>
    </row>
    <row r="106" spans="1:4" x14ac:dyDescent="0.4">
      <c r="A106" s="4">
        <f t="shared" si="7"/>
        <v>45068</v>
      </c>
      <c r="B106" s="2">
        <f>DATE(C101,5,25)-WEEKDAY(DATE(C101,5,25)-2)</f>
        <v>45068</v>
      </c>
      <c r="C106" t="s">
        <v>71</v>
      </c>
      <c r="D106" s="11" t="s">
        <v>89</v>
      </c>
    </row>
    <row r="107" spans="1:4" x14ac:dyDescent="0.4">
      <c r="A107" s="4">
        <f t="shared" si="7"/>
        <v>45101</v>
      </c>
      <c r="B107" s="2">
        <f>DATE(C101,6,24)</f>
        <v>45101</v>
      </c>
      <c r="C107" t="s">
        <v>72</v>
      </c>
      <c r="D107" s="11" t="s">
        <v>98</v>
      </c>
    </row>
    <row r="108" spans="1:4" x14ac:dyDescent="0.4">
      <c r="A108" s="4">
        <f t="shared" si="7"/>
        <v>45108</v>
      </c>
      <c r="B108" s="2">
        <f>DATE(C101,7,1)</f>
        <v>45108</v>
      </c>
      <c r="C108" t="s">
        <v>73</v>
      </c>
      <c r="D108" s="11" t="s">
        <v>91</v>
      </c>
    </row>
    <row r="109" spans="1:4" x14ac:dyDescent="0.4">
      <c r="A109" s="4">
        <f t="shared" si="7"/>
        <v>45145</v>
      </c>
      <c r="B109" s="2">
        <f>DATE(C101,8,1+7*1)-WEEKDAY(DATE(C101,8,8-2))</f>
        <v>45145</v>
      </c>
      <c r="C109" t="s">
        <v>74</v>
      </c>
      <c r="D109" s="11" t="s">
        <v>92</v>
      </c>
    </row>
    <row r="110" spans="1:4" x14ac:dyDescent="0.4">
      <c r="A110" s="4">
        <f t="shared" si="7"/>
        <v>45173</v>
      </c>
      <c r="B110" s="2">
        <f>DATE(C101,9,1+7*1)-WEEKDAY(DATE(C101,9,8-2))</f>
        <v>45173</v>
      </c>
      <c r="C110" t="s">
        <v>75</v>
      </c>
      <c r="D110" s="11" t="s">
        <v>93</v>
      </c>
    </row>
    <row r="111" spans="1:4" x14ac:dyDescent="0.4">
      <c r="A111" s="4">
        <f t="shared" si="7"/>
        <v>45199</v>
      </c>
      <c r="B111" s="2">
        <f>DATE(C101,9,30)</f>
        <v>45199</v>
      </c>
      <c r="C111" t="s">
        <v>99</v>
      </c>
      <c r="D111" s="11" t="s">
        <v>100</v>
      </c>
    </row>
    <row r="112" spans="1:4" x14ac:dyDescent="0.4">
      <c r="A112" s="4">
        <f t="shared" si="7"/>
        <v>45208</v>
      </c>
      <c r="B112" s="2">
        <f>DATE(C101,10,1+7*2)-WEEKDAY(DATE(C101,10,8-2))</f>
        <v>45208</v>
      </c>
      <c r="C112" t="s">
        <v>76</v>
      </c>
      <c r="D112" s="11" t="s">
        <v>94</v>
      </c>
    </row>
    <row r="113" spans="1:4" x14ac:dyDescent="0.4">
      <c r="A113" s="4">
        <f t="shared" si="7"/>
        <v>45241</v>
      </c>
      <c r="B113" s="2">
        <f>DATE(C101,11,11)</f>
        <v>45241</v>
      </c>
      <c r="C113" t="s">
        <v>77</v>
      </c>
      <c r="D113" s="11" t="s">
        <v>95</v>
      </c>
    </row>
    <row r="114" spans="1:4" x14ac:dyDescent="0.4">
      <c r="A114" s="4">
        <f t="shared" si="7"/>
        <v>45285</v>
      </c>
      <c r="B114" s="2">
        <f>DATE(C101,12,25)</f>
        <v>45285</v>
      </c>
      <c r="C114" t="s">
        <v>78</v>
      </c>
      <c r="D114" s="11" t="s">
        <v>96</v>
      </c>
    </row>
    <row r="115" spans="1:4" s="18" customFormat="1" ht="15" thickBot="1" x14ac:dyDescent="0.45">
      <c r="A115" s="16">
        <f t="shared" si="7"/>
        <v>45286</v>
      </c>
      <c r="B115" s="17">
        <f>DATE(C101,12,26)</f>
        <v>45286</v>
      </c>
      <c r="C115" s="18" t="s">
        <v>79</v>
      </c>
      <c r="D115" s="19" t="s">
        <v>97</v>
      </c>
    </row>
    <row r="116" spans="1:4" s="12" customFormat="1" x14ac:dyDescent="0.4">
      <c r="B116" s="13"/>
      <c r="C116" s="14">
        <f>C101+1</f>
        <v>2024</v>
      </c>
      <c r="D116" s="15"/>
    </row>
    <row r="117" spans="1:4" x14ac:dyDescent="0.4">
      <c r="A117" s="4">
        <f>B117</f>
        <v>45292</v>
      </c>
      <c r="B117" s="2">
        <f>DATE(C116,1,1)</f>
        <v>45292</v>
      </c>
      <c r="C117" t="s">
        <v>67</v>
      </c>
      <c r="D117" s="11" t="s">
        <v>86</v>
      </c>
    </row>
    <row r="118" spans="1:4" x14ac:dyDescent="0.4">
      <c r="A118" s="4">
        <f t="shared" ref="A118:A130" si="8">B118</f>
        <v>45341</v>
      </c>
      <c r="B118" s="2">
        <f>DATE(C116,2,1+7*3)-WEEKDAY(DATE(C116,2,8-2))</f>
        <v>45341</v>
      </c>
      <c r="C118" t="s">
        <v>68</v>
      </c>
      <c r="D118" s="11" t="s">
        <v>87</v>
      </c>
    </row>
    <row r="119" spans="1:4" x14ac:dyDescent="0.4">
      <c r="A119" s="4">
        <f t="shared" si="8"/>
        <v>45380</v>
      </c>
      <c r="B119" s="2">
        <f>IF(B120-3&lt;0,"ADD EASTER MONDAY DATE",B120-3)</f>
        <v>45380</v>
      </c>
      <c r="C119" t="s">
        <v>69</v>
      </c>
      <c r="D119" s="11" t="s">
        <v>88</v>
      </c>
    </row>
    <row r="120" spans="1:4" x14ac:dyDescent="0.4">
      <c r="A120" s="4">
        <f t="shared" si="8"/>
        <v>45383</v>
      </c>
      <c r="B120" s="2">
        <f>(DOLLAR(("4/"&amp;C116)/7+MOD(19*MOD(C116,19)-7,30)*14%,)*7-6)+1</f>
        <v>45383</v>
      </c>
      <c r="C120" t="s">
        <v>70</v>
      </c>
      <c r="D120" s="11" t="s">
        <v>90</v>
      </c>
    </row>
    <row r="121" spans="1:4" x14ac:dyDescent="0.4">
      <c r="A121" s="4">
        <f t="shared" si="8"/>
        <v>45432</v>
      </c>
      <c r="B121" s="2">
        <f>DATE(C116,5,25)-WEEKDAY(DATE(C116,5,25)-2)</f>
        <v>45432</v>
      </c>
      <c r="C121" t="s">
        <v>71</v>
      </c>
      <c r="D121" s="11" t="s">
        <v>89</v>
      </c>
    </row>
    <row r="122" spans="1:4" x14ac:dyDescent="0.4">
      <c r="A122" s="4">
        <f t="shared" si="8"/>
        <v>45467</v>
      </c>
      <c r="B122" s="2">
        <f>DATE(C116,6,24)</f>
        <v>45467</v>
      </c>
      <c r="C122" t="s">
        <v>72</v>
      </c>
      <c r="D122" s="11" t="s">
        <v>98</v>
      </c>
    </row>
    <row r="123" spans="1:4" x14ac:dyDescent="0.4">
      <c r="A123" s="4">
        <f t="shared" si="8"/>
        <v>45474</v>
      </c>
      <c r="B123" s="2">
        <f>DATE(C116,7,1)</f>
        <v>45474</v>
      </c>
      <c r="C123" t="s">
        <v>73</v>
      </c>
      <c r="D123" s="11" t="s">
        <v>91</v>
      </c>
    </row>
    <row r="124" spans="1:4" x14ac:dyDescent="0.4">
      <c r="A124" s="4">
        <f t="shared" si="8"/>
        <v>45509</v>
      </c>
      <c r="B124" s="2">
        <f>DATE(C116,8,1+7*1)-WEEKDAY(DATE(C116,8,8-2))</f>
        <v>45509</v>
      </c>
      <c r="C124" t="s">
        <v>74</v>
      </c>
      <c r="D124" s="11" t="s">
        <v>92</v>
      </c>
    </row>
    <row r="125" spans="1:4" x14ac:dyDescent="0.4">
      <c r="A125" s="4">
        <f t="shared" si="8"/>
        <v>45537</v>
      </c>
      <c r="B125" s="2">
        <f>DATE(C116,9,1+7*1)-WEEKDAY(DATE(C116,9,8-2))</f>
        <v>45537</v>
      </c>
      <c r="C125" t="s">
        <v>75</v>
      </c>
      <c r="D125" s="11" t="s">
        <v>93</v>
      </c>
    </row>
    <row r="126" spans="1:4" x14ac:dyDescent="0.4">
      <c r="A126" s="4">
        <f t="shared" si="8"/>
        <v>45565</v>
      </c>
      <c r="B126" s="2">
        <f>DATE(C116,9,30)</f>
        <v>45565</v>
      </c>
      <c r="C126" t="s">
        <v>99</v>
      </c>
      <c r="D126" s="11" t="s">
        <v>100</v>
      </c>
    </row>
    <row r="127" spans="1:4" x14ac:dyDescent="0.4">
      <c r="A127" s="4">
        <f t="shared" si="8"/>
        <v>45579</v>
      </c>
      <c r="B127" s="2">
        <f>DATE(C116,10,1+7*2)-WEEKDAY(DATE(C116,10,8-2))</f>
        <v>45579</v>
      </c>
      <c r="C127" t="s">
        <v>76</v>
      </c>
      <c r="D127" s="11" t="s">
        <v>94</v>
      </c>
    </row>
    <row r="128" spans="1:4" x14ac:dyDescent="0.4">
      <c r="A128" s="4">
        <f t="shared" si="8"/>
        <v>45607</v>
      </c>
      <c r="B128" s="2">
        <f>DATE(C116,11,11)</f>
        <v>45607</v>
      </c>
      <c r="C128" t="s">
        <v>77</v>
      </c>
      <c r="D128" s="11" t="s">
        <v>95</v>
      </c>
    </row>
    <row r="129" spans="1:4" x14ac:dyDescent="0.4">
      <c r="A129" s="4">
        <f t="shared" si="8"/>
        <v>45651</v>
      </c>
      <c r="B129" s="2">
        <f>DATE(C116,12,25)</f>
        <v>45651</v>
      </c>
      <c r="C129" t="s">
        <v>78</v>
      </c>
      <c r="D129" s="11" t="s">
        <v>96</v>
      </c>
    </row>
    <row r="130" spans="1:4" s="18" customFormat="1" ht="15" thickBot="1" x14ac:dyDescent="0.45">
      <c r="A130" s="16">
        <f t="shared" si="8"/>
        <v>45652</v>
      </c>
      <c r="B130" s="17">
        <f>DATE(C116,12,26)</f>
        <v>45652</v>
      </c>
      <c r="C130" s="18" t="s">
        <v>79</v>
      </c>
      <c r="D130" s="19" t="s">
        <v>97</v>
      </c>
    </row>
    <row r="131" spans="1:4" s="12" customFormat="1" x14ac:dyDescent="0.4">
      <c r="B131" s="13"/>
      <c r="C131" s="14">
        <f>C116+1</f>
        <v>2025</v>
      </c>
      <c r="D131" s="15"/>
    </row>
    <row r="132" spans="1:4" x14ac:dyDescent="0.4">
      <c r="A132" s="4">
        <f>B132</f>
        <v>45658</v>
      </c>
      <c r="B132" s="2">
        <f>DATE(C131,1,1)</f>
        <v>45658</v>
      </c>
      <c r="C132" t="s">
        <v>67</v>
      </c>
      <c r="D132" s="11" t="s">
        <v>86</v>
      </c>
    </row>
    <row r="133" spans="1:4" x14ac:dyDescent="0.4">
      <c r="A133" s="4">
        <f t="shared" ref="A133:A145" si="9">B133</f>
        <v>45705</v>
      </c>
      <c r="B133" s="2">
        <f>DATE(C131,2,1+7*3)-WEEKDAY(DATE(C131,2,8-2))</f>
        <v>45705</v>
      </c>
      <c r="C133" t="s">
        <v>68</v>
      </c>
      <c r="D133" s="11" t="s">
        <v>87</v>
      </c>
    </row>
    <row r="134" spans="1:4" x14ac:dyDescent="0.4">
      <c r="A134" s="4">
        <f t="shared" si="9"/>
        <v>45765</v>
      </c>
      <c r="B134" s="2">
        <f>IF(B135-3&lt;0,"ADD EASTER MONDAY DATE",B135-3)</f>
        <v>45765</v>
      </c>
      <c r="C134" t="s">
        <v>69</v>
      </c>
      <c r="D134" s="11" t="s">
        <v>88</v>
      </c>
    </row>
    <row r="135" spans="1:4" x14ac:dyDescent="0.4">
      <c r="A135" s="4">
        <f t="shared" si="9"/>
        <v>45768</v>
      </c>
      <c r="B135" s="2">
        <f>(DOLLAR(("4/"&amp;C131)/7+MOD(19*MOD(C131,19)-7,30)*14%,)*7-6)+1</f>
        <v>45768</v>
      </c>
      <c r="C135" t="s">
        <v>70</v>
      </c>
      <c r="D135" s="11" t="s">
        <v>90</v>
      </c>
    </row>
    <row r="136" spans="1:4" x14ac:dyDescent="0.4">
      <c r="A136" s="4">
        <f t="shared" si="9"/>
        <v>45796</v>
      </c>
      <c r="B136" s="2">
        <f>DATE(C131,5,25)-WEEKDAY(DATE(C131,5,25)-2)</f>
        <v>45796</v>
      </c>
      <c r="C136" t="s">
        <v>71</v>
      </c>
      <c r="D136" s="11" t="s">
        <v>89</v>
      </c>
    </row>
    <row r="137" spans="1:4" x14ac:dyDescent="0.4">
      <c r="A137" s="4">
        <f t="shared" si="9"/>
        <v>45832</v>
      </c>
      <c r="B137" s="2">
        <f>DATE(C131,6,24)</f>
        <v>45832</v>
      </c>
      <c r="C137" t="s">
        <v>72</v>
      </c>
      <c r="D137" s="11" t="s">
        <v>98</v>
      </c>
    </row>
    <row r="138" spans="1:4" x14ac:dyDescent="0.4">
      <c r="A138" s="4">
        <f t="shared" si="9"/>
        <v>45839</v>
      </c>
      <c r="B138" s="2">
        <f>DATE(C131,7,1)</f>
        <v>45839</v>
      </c>
      <c r="C138" t="s">
        <v>73</v>
      </c>
      <c r="D138" s="11" t="s">
        <v>91</v>
      </c>
    </row>
    <row r="139" spans="1:4" x14ac:dyDescent="0.4">
      <c r="A139" s="4">
        <f t="shared" si="9"/>
        <v>45873</v>
      </c>
      <c r="B139" s="2">
        <f>DATE(C131,8,1+7*1)-WEEKDAY(DATE(C131,8,8-2))</f>
        <v>45873</v>
      </c>
      <c r="C139" t="s">
        <v>74</v>
      </c>
      <c r="D139" s="11" t="s">
        <v>92</v>
      </c>
    </row>
    <row r="140" spans="1:4" x14ac:dyDescent="0.4">
      <c r="A140" s="4">
        <f t="shared" si="9"/>
        <v>45901</v>
      </c>
      <c r="B140" s="2">
        <f>DATE(C131,9,1+7*1)-WEEKDAY(DATE(C131,9,8-2))</f>
        <v>45901</v>
      </c>
      <c r="C140" t="s">
        <v>75</v>
      </c>
      <c r="D140" s="11" t="s">
        <v>93</v>
      </c>
    </row>
    <row r="141" spans="1:4" x14ac:dyDescent="0.4">
      <c r="A141" s="4">
        <f t="shared" si="9"/>
        <v>45930</v>
      </c>
      <c r="B141" s="2">
        <f>DATE(C131,9,30)</f>
        <v>45930</v>
      </c>
      <c r="C141" t="s">
        <v>99</v>
      </c>
      <c r="D141" s="11" t="s">
        <v>100</v>
      </c>
    </row>
    <row r="142" spans="1:4" x14ac:dyDescent="0.4">
      <c r="A142" s="4">
        <f t="shared" si="9"/>
        <v>45943</v>
      </c>
      <c r="B142" s="2">
        <f>DATE(C131,10,1+7*2)-WEEKDAY(DATE(C131,10,8-2))</f>
        <v>45943</v>
      </c>
      <c r="C142" t="s">
        <v>76</v>
      </c>
      <c r="D142" s="11" t="s">
        <v>94</v>
      </c>
    </row>
    <row r="143" spans="1:4" x14ac:dyDescent="0.4">
      <c r="A143" s="4">
        <f t="shared" si="9"/>
        <v>45972</v>
      </c>
      <c r="B143" s="2">
        <f>DATE(C131,11,11)</f>
        <v>45972</v>
      </c>
      <c r="C143" t="s">
        <v>77</v>
      </c>
      <c r="D143" s="11" t="s">
        <v>95</v>
      </c>
    </row>
    <row r="144" spans="1:4" x14ac:dyDescent="0.4">
      <c r="A144" s="4">
        <f t="shared" si="9"/>
        <v>46016</v>
      </c>
      <c r="B144" s="2">
        <f>DATE(C131,12,25)</f>
        <v>46016</v>
      </c>
      <c r="C144" t="s">
        <v>78</v>
      </c>
      <c r="D144" s="11" t="s">
        <v>96</v>
      </c>
    </row>
    <row r="145" spans="1:4" s="18" customFormat="1" ht="15" thickBot="1" x14ac:dyDescent="0.45">
      <c r="A145" s="16">
        <f t="shared" si="9"/>
        <v>46017</v>
      </c>
      <c r="B145" s="17">
        <f>DATE(C131,12,26)</f>
        <v>46017</v>
      </c>
      <c r="C145" s="18" t="s">
        <v>79</v>
      </c>
      <c r="D145" s="19" t="s">
        <v>97</v>
      </c>
    </row>
    <row r="146" spans="1:4" s="12" customFormat="1" x14ac:dyDescent="0.4">
      <c r="B146" s="13"/>
      <c r="C146" s="14">
        <f>C131+1</f>
        <v>2026</v>
      </c>
      <c r="D146" s="15"/>
    </row>
    <row r="147" spans="1:4" x14ac:dyDescent="0.4">
      <c r="A147" s="4">
        <f>B147</f>
        <v>46023</v>
      </c>
      <c r="B147" s="2">
        <f>DATE(C146,1,1)</f>
        <v>46023</v>
      </c>
      <c r="C147" t="s">
        <v>67</v>
      </c>
      <c r="D147" s="11" t="s">
        <v>86</v>
      </c>
    </row>
    <row r="148" spans="1:4" x14ac:dyDescent="0.4">
      <c r="A148" s="4">
        <f t="shared" ref="A148:A160" si="10">B148</f>
        <v>46069</v>
      </c>
      <c r="B148" s="2">
        <f>DATE(C146,2,1+7*3)-WEEKDAY(DATE(C146,2,8-2))</f>
        <v>46069</v>
      </c>
      <c r="C148" t="s">
        <v>68</v>
      </c>
      <c r="D148" s="11" t="s">
        <v>87</v>
      </c>
    </row>
    <row r="149" spans="1:4" x14ac:dyDescent="0.4">
      <c r="A149" s="4">
        <f t="shared" si="10"/>
        <v>46115</v>
      </c>
      <c r="B149" s="2">
        <f>IF(B150-3&lt;0,"ADD EASTER MONDAY DATE",B150-3)</f>
        <v>46115</v>
      </c>
      <c r="C149" t="s">
        <v>69</v>
      </c>
      <c r="D149" s="11" t="s">
        <v>88</v>
      </c>
    </row>
    <row r="150" spans="1:4" x14ac:dyDescent="0.4">
      <c r="A150" s="4">
        <f t="shared" si="10"/>
        <v>46118</v>
      </c>
      <c r="B150" s="2">
        <f>(DOLLAR(("4/"&amp;C146)/7+MOD(19*MOD(C146,19)-7,30)*14%,)*7-6)+1</f>
        <v>46118</v>
      </c>
      <c r="C150" t="s">
        <v>70</v>
      </c>
      <c r="D150" s="11" t="s">
        <v>90</v>
      </c>
    </row>
    <row r="151" spans="1:4" x14ac:dyDescent="0.4">
      <c r="A151" s="4">
        <f t="shared" si="10"/>
        <v>46160</v>
      </c>
      <c r="B151" s="2">
        <f>DATE(C146,5,25)-WEEKDAY(DATE(C146,5,25)-2)</f>
        <v>46160</v>
      </c>
      <c r="C151" t="s">
        <v>71</v>
      </c>
      <c r="D151" s="11" t="s">
        <v>89</v>
      </c>
    </row>
    <row r="152" spans="1:4" x14ac:dyDescent="0.4">
      <c r="A152" s="4">
        <f t="shared" si="10"/>
        <v>46197</v>
      </c>
      <c r="B152" s="2">
        <f>DATE(C146,6,24)</f>
        <v>46197</v>
      </c>
      <c r="C152" t="s">
        <v>72</v>
      </c>
      <c r="D152" s="11" t="s">
        <v>98</v>
      </c>
    </row>
    <row r="153" spans="1:4" x14ac:dyDescent="0.4">
      <c r="A153" s="4">
        <f t="shared" si="10"/>
        <v>46204</v>
      </c>
      <c r="B153" s="2">
        <f>DATE(C146,7,1)</f>
        <v>46204</v>
      </c>
      <c r="C153" t="s">
        <v>73</v>
      </c>
      <c r="D153" s="11" t="s">
        <v>91</v>
      </c>
    </row>
    <row r="154" spans="1:4" x14ac:dyDescent="0.4">
      <c r="A154" s="4">
        <f t="shared" si="10"/>
        <v>46237</v>
      </c>
      <c r="B154" s="2">
        <f>DATE(C146,8,1+7*1)-WEEKDAY(DATE(C146,8,8-2))</f>
        <v>46237</v>
      </c>
      <c r="C154" t="s">
        <v>74</v>
      </c>
      <c r="D154" s="11" t="s">
        <v>92</v>
      </c>
    </row>
    <row r="155" spans="1:4" x14ac:dyDescent="0.4">
      <c r="A155" s="4">
        <f t="shared" si="10"/>
        <v>46272</v>
      </c>
      <c r="B155" s="2">
        <f>DATE(C146,9,1+7*1)-WEEKDAY(DATE(C146,9,8-2))</f>
        <v>46272</v>
      </c>
      <c r="C155" t="s">
        <v>75</v>
      </c>
      <c r="D155" s="11" t="s">
        <v>93</v>
      </c>
    </row>
    <row r="156" spans="1:4" x14ac:dyDescent="0.4">
      <c r="A156" s="4">
        <f t="shared" si="10"/>
        <v>46295</v>
      </c>
      <c r="B156" s="2">
        <f>DATE(C146,9,30)</f>
        <v>46295</v>
      </c>
      <c r="C156" t="s">
        <v>99</v>
      </c>
      <c r="D156" s="11" t="s">
        <v>100</v>
      </c>
    </row>
    <row r="157" spans="1:4" x14ac:dyDescent="0.4">
      <c r="A157" s="4">
        <f t="shared" si="10"/>
        <v>46307</v>
      </c>
      <c r="B157" s="2">
        <f>DATE(C146,10,1+7*2)-WEEKDAY(DATE(C146,10,8-2))</f>
        <v>46307</v>
      </c>
      <c r="C157" t="s">
        <v>76</v>
      </c>
      <c r="D157" s="11" t="s">
        <v>94</v>
      </c>
    </row>
    <row r="158" spans="1:4" x14ac:dyDescent="0.4">
      <c r="A158" s="4">
        <f t="shared" si="10"/>
        <v>46337</v>
      </c>
      <c r="B158" s="2">
        <f>DATE(C146,11,11)</f>
        <v>46337</v>
      </c>
      <c r="C158" t="s">
        <v>77</v>
      </c>
      <c r="D158" s="11" t="s">
        <v>95</v>
      </c>
    </row>
    <row r="159" spans="1:4" x14ac:dyDescent="0.4">
      <c r="A159" s="4">
        <f t="shared" si="10"/>
        <v>46381</v>
      </c>
      <c r="B159" s="2">
        <f>DATE(C146,12,25)</f>
        <v>46381</v>
      </c>
      <c r="C159" t="s">
        <v>78</v>
      </c>
      <c r="D159" s="11" t="s">
        <v>96</v>
      </c>
    </row>
    <row r="160" spans="1:4" s="18" customFormat="1" ht="15" thickBot="1" x14ac:dyDescent="0.45">
      <c r="A160" s="16">
        <f t="shared" si="10"/>
        <v>46382</v>
      </c>
      <c r="B160" s="17">
        <f>DATE(C146,12,26)</f>
        <v>46382</v>
      </c>
      <c r="C160" s="18" t="s">
        <v>79</v>
      </c>
      <c r="D160" s="19" t="s">
        <v>97</v>
      </c>
    </row>
    <row r="161" spans="1:4" s="12" customFormat="1" x14ac:dyDescent="0.4">
      <c r="B161" s="13"/>
      <c r="C161" s="14">
        <f>C146+1</f>
        <v>2027</v>
      </c>
      <c r="D161" s="15"/>
    </row>
    <row r="162" spans="1:4" x14ac:dyDescent="0.4">
      <c r="A162" s="4">
        <f>B162</f>
        <v>46388</v>
      </c>
      <c r="B162" s="2">
        <f>DATE(C161,1,1)</f>
        <v>46388</v>
      </c>
      <c r="C162" t="s">
        <v>67</v>
      </c>
      <c r="D162" s="11" t="s">
        <v>86</v>
      </c>
    </row>
    <row r="163" spans="1:4" x14ac:dyDescent="0.4">
      <c r="A163" s="4">
        <f t="shared" ref="A163:A175" si="11">B163</f>
        <v>46433</v>
      </c>
      <c r="B163" s="2">
        <f>DATE(C161,2,1+7*3)-WEEKDAY(DATE(C161,2,8-2))</f>
        <v>46433</v>
      </c>
      <c r="C163" t="s">
        <v>68</v>
      </c>
      <c r="D163" s="11" t="s">
        <v>87</v>
      </c>
    </row>
    <row r="164" spans="1:4" x14ac:dyDescent="0.4">
      <c r="A164" s="4">
        <f t="shared" si="11"/>
        <v>46472</v>
      </c>
      <c r="B164" s="2">
        <f>IF(B165-3&lt;0,"ADD EASTER MONDAY DATE",B165-3)</f>
        <v>46472</v>
      </c>
      <c r="C164" t="s">
        <v>69</v>
      </c>
      <c r="D164" s="11" t="s">
        <v>88</v>
      </c>
    </row>
    <row r="165" spans="1:4" x14ac:dyDescent="0.4">
      <c r="A165" s="4">
        <f t="shared" si="11"/>
        <v>46475</v>
      </c>
      <c r="B165" s="2">
        <f>(DOLLAR(("4/"&amp;C161)/7+MOD(19*MOD(C161,19)-7,30)*14%,)*7-6)+1</f>
        <v>46475</v>
      </c>
      <c r="C165" t="s">
        <v>70</v>
      </c>
      <c r="D165" s="11" t="s">
        <v>90</v>
      </c>
    </row>
    <row r="166" spans="1:4" x14ac:dyDescent="0.4">
      <c r="A166" s="4">
        <f t="shared" si="11"/>
        <v>46531</v>
      </c>
      <c r="B166" s="2">
        <f>DATE(C161,5,25)-WEEKDAY(DATE(C161,5,25)-2)</f>
        <v>46531</v>
      </c>
      <c r="C166" t="s">
        <v>71</v>
      </c>
      <c r="D166" s="11" t="s">
        <v>89</v>
      </c>
    </row>
    <row r="167" spans="1:4" x14ac:dyDescent="0.4">
      <c r="A167" s="4">
        <f t="shared" si="11"/>
        <v>46562</v>
      </c>
      <c r="B167" s="2">
        <f>DATE(C161,6,24)</f>
        <v>46562</v>
      </c>
      <c r="C167" t="s">
        <v>72</v>
      </c>
      <c r="D167" s="11" t="s">
        <v>98</v>
      </c>
    </row>
    <row r="168" spans="1:4" x14ac:dyDescent="0.4">
      <c r="A168" s="4">
        <f t="shared" si="11"/>
        <v>46569</v>
      </c>
      <c r="B168" s="2">
        <f>DATE(C161,7,1)</f>
        <v>46569</v>
      </c>
      <c r="C168" t="s">
        <v>73</v>
      </c>
      <c r="D168" s="11" t="s">
        <v>91</v>
      </c>
    </row>
    <row r="169" spans="1:4" x14ac:dyDescent="0.4">
      <c r="A169" s="4">
        <f t="shared" si="11"/>
        <v>46601</v>
      </c>
      <c r="B169" s="2">
        <f>DATE(C161,8,1+7*1)-WEEKDAY(DATE(C161,8,8-2))</f>
        <v>46601</v>
      </c>
      <c r="C169" t="s">
        <v>74</v>
      </c>
      <c r="D169" s="11" t="s">
        <v>92</v>
      </c>
    </row>
    <row r="170" spans="1:4" x14ac:dyDescent="0.4">
      <c r="A170" s="4">
        <f t="shared" si="11"/>
        <v>46636</v>
      </c>
      <c r="B170" s="2">
        <f>DATE(C161,9,1+7*1)-WEEKDAY(DATE(C161,9,8-2))</f>
        <v>46636</v>
      </c>
      <c r="C170" t="s">
        <v>75</v>
      </c>
      <c r="D170" s="11" t="s">
        <v>93</v>
      </c>
    </row>
    <row r="171" spans="1:4" x14ac:dyDescent="0.4">
      <c r="A171" s="4">
        <f t="shared" si="11"/>
        <v>46660</v>
      </c>
      <c r="B171" s="2">
        <f>DATE(C161,9,30)</f>
        <v>46660</v>
      </c>
      <c r="C171" t="s">
        <v>99</v>
      </c>
      <c r="D171" s="11" t="s">
        <v>100</v>
      </c>
    </row>
    <row r="172" spans="1:4" x14ac:dyDescent="0.4">
      <c r="A172" s="4">
        <f t="shared" si="11"/>
        <v>46671</v>
      </c>
      <c r="B172" s="2">
        <f>DATE(C161,10,1+7*2)-WEEKDAY(DATE(C161,10,8-2))</f>
        <v>46671</v>
      </c>
      <c r="C172" t="s">
        <v>76</v>
      </c>
      <c r="D172" s="11" t="s">
        <v>94</v>
      </c>
    </row>
    <row r="173" spans="1:4" x14ac:dyDescent="0.4">
      <c r="A173" s="4">
        <f t="shared" si="11"/>
        <v>46702</v>
      </c>
      <c r="B173" s="2">
        <f>DATE(C161,11,11)</f>
        <v>46702</v>
      </c>
      <c r="C173" t="s">
        <v>77</v>
      </c>
      <c r="D173" s="11" t="s">
        <v>95</v>
      </c>
    </row>
    <row r="174" spans="1:4" x14ac:dyDescent="0.4">
      <c r="A174" s="4">
        <f t="shared" si="11"/>
        <v>46746</v>
      </c>
      <c r="B174" s="2">
        <f>DATE(C161,12,25)</f>
        <v>46746</v>
      </c>
      <c r="C174" t="s">
        <v>78</v>
      </c>
      <c r="D174" s="11" t="s">
        <v>96</v>
      </c>
    </row>
    <row r="175" spans="1:4" s="18" customFormat="1" ht="15" thickBot="1" x14ac:dyDescent="0.45">
      <c r="A175" s="16">
        <f t="shared" si="11"/>
        <v>46747</v>
      </c>
      <c r="B175" s="17">
        <f>DATE(C161,12,26)</f>
        <v>46747</v>
      </c>
      <c r="C175" s="18" t="s">
        <v>79</v>
      </c>
      <c r="D175" s="19" t="s">
        <v>97</v>
      </c>
    </row>
    <row r="176" spans="1:4" s="12" customFormat="1" x14ac:dyDescent="0.4">
      <c r="B176" s="13"/>
      <c r="C176" s="14">
        <f>C161+1</f>
        <v>2028</v>
      </c>
      <c r="D176" s="15"/>
    </row>
    <row r="177" spans="1:4" x14ac:dyDescent="0.4">
      <c r="A177" s="4">
        <f>B177</f>
        <v>46753</v>
      </c>
      <c r="B177" s="2">
        <f>DATE(C176,1,1)</f>
        <v>46753</v>
      </c>
      <c r="C177" t="s">
        <v>67</v>
      </c>
      <c r="D177" s="11" t="s">
        <v>86</v>
      </c>
    </row>
    <row r="178" spans="1:4" x14ac:dyDescent="0.4">
      <c r="A178" s="4">
        <f t="shared" ref="A178:A190" si="12">B178</f>
        <v>46804</v>
      </c>
      <c r="B178" s="2">
        <f>DATE(C176,2,1+7*3)-WEEKDAY(DATE(C176,2,8-2))</f>
        <v>46804</v>
      </c>
      <c r="C178" t="s">
        <v>68</v>
      </c>
      <c r="D178" s="11" t="s">
        <v>87</v>
      </c>
    </row>
    <row r="179" spans="1:4" x14ac:dyDescent="0.4">
      <c r="A179" s="4">
        <f t="shared" si="12"/>
        <v>46857</v>
      </c>
      <c r="B179" s="2">
        <f>IF(B180-3&lt;0,"ADD EASTER MONDAY DATE",B180-3)</f>
        <v>46857</v>
      </c>
      <c r="C179" t="s">
        <v>69</v>
      </c>
      <c r="D179" s="11" t="s">
        <v>88</v>
      </c>
    </row>
    <row r="180" spans="1:4" x14ac:dyDescent="0.4">
      <c r="A180" s="4">
        <f t="shared" si="12"/>
        <v>46860</v>
      </c>
      <c r="B180" s="2">
        <f>(DOLLAR(("4/"&amp;C176)/7+MOD(19*MOD(C176,19)-7,30)*14%,)*7-6)+1</f>
        <v>46860</v>
      </c>
      <c r="C180" t="s">
        <v>70</v>
      </c>
      <c r="D180" s="11" t="s">
        <v>90</v>
      </c>
    </row>
    <row r="181" spans="1:4" x14ac:dyDescent="0.4">
      <c r="A181" s="4">
        <f t="shared" si="12"/>
        <v>46895</v>
      </c>
      <c r="B181" s="2">
        <f>DATE(C176,5,25)-WEEKDAY(DATE(C176,5,25)-2)</f>
        <v>46895</v>
      </c>
      <c r="C181" t="s">
        <v>71</v>
      </c>
      <c r="D181" s="11" t="s">
        <v>89</v>
      </c>
    </row>
    <row r="182" spans="1:4" x14ac:dyDescent="0.4">
      <c r="A182" s="4">
        <f t="shared" si="12"/>
        <v>46928</v>
      </c>
      <c r="B182" s="2">
        <f>DATE(C176,6,24)</f>
        <v>46928</v>
      </c>
      <c r="C182" t="s">
        <v>72</v>
      </c>
      <c r="D182" s="11" t="s">
        <v>98</v>
      </c>
    </row>
    <row r="183" spans="1:4" x14ac:dyDescent="0.4">
      <c r="A183" s="4">
        <f t="shared" si="12"/>
        <v>46935</v>
      </c>
      <c r="B183" s="2">
        <f>DATE(C176,7,1)</f>
        <v>46935</v>
      </c>
      <c r="C183" t="s">
        <v>73</v>
      </c>
      <c r="D183" s="11" t="s">
        <v>91</v>
      </c>
    </row>
    <row r="184" spans="1:4" x14ac:dyDescent="0.4">
      <c r="A184" s="4">
        <f t="shared" si="12"/>
        <v>46972</v>
      </c>
      <c r="B184" s="2">
        <f>DATE(C176,8,1+7*1)-WEEKDAY(DATE(C176,8,8-2))</f>
        <v>46972</v>
      </c>
      <c r="C184" t="s">
        <v>74</v>
      </c>
      <c r="D184" s="11" t="s">
        <v>92</v>
      </c>
    </row>
    <row r="185" spans="1:4" x14ac:dyDescent="0.4">
      <c r="A185" s="4">
        <f t="shared" si="12"/>
        <v>47000</v>
      </c>
      <c r="B185" s="2">
        <f>DATE(C176,9,1+7*1)-WEEKDAY(DATE(C176,9,8-2))</f>
        <v>47000</v>
      </c>
      <c r="C185" t="s">
        <v>75</v>
      </c>
      <c r="D185" s="11" t="s">
        <v>93</v>
      </c>
    </row>
    <row r="186" spans="1:4" x14ac:dyDescent="0.4">
      <c r="A186" s="4">
        <f t="shared" si="12"/>
        <v>47026</v>
      </c>
      <c r="B186" s="2">
        <f>DATE(C176,9,30)</f>
        <v>47026</v>
      </c>
      <c r="C186" t="s">
        <v>99</v>
      </c>
      <c r="D186" s="11" t="s">
        <v>100</v>
      </c>
    </row>
    <row r="187" spans="1:4" x14ac:dyDescent="0.4">
      <c r="A187" s="4">
        <f t="shared" si="12"/>
        <v>47035</v>
      </c>
      <c r="B187" s="2">
        <f>DATE(C176,10,1+7*2)-WEEKDAY(DATE(C176,10,8-2))</f>
        <v>47035</v>
      </c>
      <c r="C187" t="s">
        <v>76</v>
      </c>
      <c r="D187" s="11" t="s">
        <v>94</v>
      </c>
    </row>
    <row r="188" spans="1:4" x14ac:dyDescent="0.4">
      <c r="A188" s="4">
        <f t="shared" si="12"/>
        <v>47068</v>
      </c>
      <c r="B188" s="2">
        <f>DATE(C176,11,11)</f>
        <v>47068</v>
      </c>
      <c r="C188" t="s">
        <v>77</v>
      </c>
      <c r="D188" s="11" t="s">
        <v>95</v>
      </c>
    </row>
    <row r="189" spans="1:4" x14ac:dyDescent="0.4">
      <c r="A189" s="4">
        <f t="shared" si="12"/>
        <v>47112</v>
      </c>
      <c r="B189" s="2">
        <f>DATE(C176,12,25)</f>
        <v>47112</v>
      </c>
      <c r="C189" t="s">
        <v>78</v>
      </c>
      <c r="D189" s="11" t="s">
        <v>96</v>
      </c>
    </row>
    <row r="190" spans="1:4" s="18" customFormat="1" ht="15" thickBot="1" x14ac:dyDescent="0.45">
      <c r="A190" s="16">
        <f t="shared" si="12"/>
        <v>47113</v>
      </c>
      <c r="B190" s="17">
        <f>DATE(C176,12,26)</f>
        <v>47113</v>
      </c>
      <c r="C190" s="18" t="s">
        <v>79</v>
      </c>
      <c r="D190" s="19" t="s">
        <v>97</v>
      </c>
    </row>
    <row r="191" spans="1:4" s="12" customFormat="1" x14ac:dyDescent="0.4">
      <c r="B191" s="13"/>
      <c r="C191" s="14">
        <f>C176+1</f>
        <v>2029</v>
      </c>
      <c r="D191" s="15"/>
    </row>
    <row r="192" spans="1:4" x14ac:dyDescent="0.4">
      <c r="A192" s="4">
        <f>B192</f>
        <v>47119</v>
      </c>
      <c r="B192" s="2">
        <f>DATE(C191,1,1)</f>
        <v>47119</v>
      </c>
      <c r="C192" t="s">
        <v>67</v>
      </c>
      <c r="D192" s="11" t="s">
        <v>86</v>
      </c>
    </row>
    <row r="193" spans="1:4" x14ac:dyDescent="0.4">
      <c r="A193" s="4">
        <f t="shared" ref="A193:A205" si="13">B193</f>
        <v>47168</v>
      </c>
      <c r="B193" s="2">
        <f>DATE(C191,2,1+7*3)-WEEKDAY(DATE(C191,2,8-2))</f>
        <v>47168</v>
      </c>
      <c r="C193" t="s">
        <v>68</v>
      </c>
      <c r="D193" s="11" t="s">
        <v>87</v>
      </c>
    </row>
    <row r="194" spans="1:4" x14ac:dyDescent="0.4">
      <c r="A194" s="4">
        <f t="shared" si="13"/>
        <v>47207</v>
      </c>
      <c r="B194" s="2">
        <f>IF(B195-3&lt;0,"ADD EASTER MONDAY DATE",B195-3)</f>
        <v>47207</v>
      </c>
      <c r="C194" t="s">
        <v>69</v>
      </c>
      <c r="D194" s="11" t="s">
        <v>88</v>
      </c>
    </row>
    <row r="195" spans="1:4" x14ac:dyDescent="0.4">
      <c r="A195" s="4">
        <f t="shared" si="13"/>
        <v>47210</v>
      </c>
      <c r="B195" s="2">
        <f>(DOLLAR(("4/"&amp;C191)/7+MOD(19*MOD(C191,19)-7,30)*14%,)*7-6)+1</f>
        <v>47210</v>
      </c>
      <c r="C195" t="s">
        <v>70</v>
      </c>
      <c r="D195" s="11" t="s">
        <v>90</v>
      </c>
    </row>
    <row r="196" spans="1:4" x14ac:dyDescent="0.4">
      <c r="A196" s="4">
        <f t="shared" si="13"/>
        <v>47259</v>
      </c>
      <c r="B196" s="2">
        <f>DATE(C191,5,25)-WEEKDAY(DATE(C191,5,25)-2)</f>
        <v>47259</v>
      </c>
      <c r="C196" t="s">
        <v>71</v>
      </c>
      <c r="D196" s="11" t="s">
        <v>89</v>
      </c>
    </row>
    <row r="197" spans="1:4" x14ac:dyDescent="0.4">
      <c r="A197" s="4">
        <f t="shared" si="13"/>
        <v>47293</v>
      </c>
      <c r="B197" s="2">
        <f>DATE(C191,6,24)</f>
        <v>47293</v>
      </c>
      <c r="C197" t="s">
        <v>72</v>
      </c>
      <c r="D197" s="11" t="s">
        <v>98</v>
      </c>
    </row>
    <row r="198" spans="1:4" x14ac:dyDescent="0.4">
      <c r="A198" s="4">
        <f t="shared" si="13"/>
        <v>47300</v>
      </c>
      <c r="B198" s="2">
        <f>DATE(C191,7,1)</f>
        <v>47300</v>
      </c>
      <c r="C198" t="s">
        <v>73</v>
      </c>
      <c r="D198" s="11" t="s">
        <v>91</v>
      </c>
    </row>
    <row r="199" spans="1:4" x14ac:dyDescent="0.4">
      <c r="A199" s="4">
        <f t="shared" si="13"/>
        <v>47336</v>
      </c>
      <c r="B199" s="2">
        <f>DATE(C191,8,1+7*1)-WEEKDAY(DATE(C191,8,8-2))</f>
        <v>47336</v>
      </c>
      <c r="C199" t="s">
        <v>74</v>
      </c>
      <c r="D199" s="11" t="s">
        <v>92</v>
      </c>
    </row>
    <row r="200" spans="1:4" x14ac:dyDescent="0.4">
      <c r="A200" s="4">
        <f t="shared" si="13"/>
        <v>47364</v>
      </c>
      <c r="B200" s="2">
        <f>DATE(C191,9,1+7*1)-WEEKDAY(DATE(C191,9,8-2))</f>
        <v>47364</v>
      </c>
      <c r="C200" t="s">
        <v>75</v>
      </c>
      <c r="D200" s="11" t="s">
        <v>93</v>
      </c>
    </row>
    <row r="201" spans="1:4" x14ac:dyDescent="0.4">
      <c r="A201" s="4">
        <f t="shared" si="13"/>
        <v>47391</v>
      </c>
      <c r="B201" s="2">
        <f>DATE(C191,9,30)</f>
        <v>47391</v>
      </c>
      <c r="C201" t="s">
        <v>99</v>
      </c>
      <c r="D201" s="11" t="s">
        <v>100</v>
      </c>
    </row>
    <row r="202" spans="1:4" x14ac:dyDescent="0.4">
      <c r="A202" s="4">
        <f t="shared" si="13"/>
        <v>47399</v>
      </c>
      <c r="B202" s="2">
        <f>DATE(C191,10,1+7*2)-WEEKDAY(DATE(C191,10,8-2))</f>
        <v>47399</v>
      </c>
      <c r="C202" t="s">
        <v>76</v>
      </c>
      <c r="D202" s="11" t="s">
        <v>94</v>
      </c>
    </row>
    <row r="203" spans="1:4" x14ac:dyDescent="0.4">
      <c r="A203" s="4">
        <f t="shared" si="13"/>
        <v>47433</v>
      </c>
      <c r="B203" s="2">
        <f>DATE(C191,11,11)</f>
        <v>47433</v>
      </c>
      <c r="C203" t="s">
        <v>77</v>
      </c>
      <c r="D203" s="11" t="s">
        <v>95</v>
      </c>
    </row>
    <row r="204" spans="1:4" x14ac:dyDescent="0.4">
      <c r="A204" s="4">
        <f t="shared" si="13"/>
        <v>47477</v>
      </c>
      <c r="B204" s="2">
        <f>DATE(C191,12,25)</f>
        <v>47477</v>
      </c>
      <c r="C204" t="s">
        <v>78</v>
      </c>
      <c r="D204" s="11" t="s">
        <v>96</v>
      </c>
    </row>
    <row r="205" spans="1:4" s="18" customFormat="1" ht="15" thickBot="1" x14ac:dyDescent="0.45">
      <c r="A205" s="16">
        <f t="shared" si="13"/>
        <v>47478</v>
      </c>
      <c r="B205" s="17">
        <f>DATE(C191,12,26)</f>
        <v>47478</v>
      </c>
      <c r="C205" s="18" t="s">
        <v>79</v>
      </c>
      <c r="D205" s="19" t="s">
        <v>97</v>
      </c>
    </row>
    <row r="206" spans="1:4" s="12" customFormat="1" x14ac:dyDescent="0.4">
      <c r="B206" s="13"/>
      <c r="C206" s="14">
        <f>C191+1</f>
        <v>2030</v>
      </c>
      <c r="D206" s="15"/>
    </row>
    <row r="207" spans="1:4" x14ac:dyDescent="0.4">
      <c r="A207" s="4">
        <f>B207</f>
        <v>47484</v>
      </c>
      <c r="B207" s="2">
        <f>DATE(C206,1,1)</f>
        <v>47484</v>
      </c>
      <c r="C207" t="s">
        <v>67</v>
      </c>
      <c r="D207" s="11" t="s">
        <v>86</v>
      </c>
    </row>
    <row r="208" spans="1:4" x14ac:dyDescent="0.4">
      <c r="A208" s="4">
        <f t="shared" ref="A208:A220" si="14">B208</f>
        <v>47532</v>
      </c>
      <c r="B208" s="2">
        <f>DATE(C206,2,1+7*3)-WEEKDAY(DATE(C206,2,8-2))</f>
        <v>47532</v>
      </c>
      <c r="C208" t="s">
        <v>68</v>
      </c>
      <c r="D208" s="11" t="s">
        <v>87</v>
      </c>
    </row>
    <row r="209" spans="1:4" x14ac:dyDescent="0.4">
      <c r="A209" s="4">
        <f t="shared" si="14"/>
        <v>47592</v>
      </c>
      <c r="B209" s="2">
        <f>IF(B210-3&lt;0,"ADD EASTER MONDAY DATE",B210-3)</f>
        <v>47592</v>
      </c>
      <c r="C209" t="s">
        <v>69</v>
      </c>
      <c r="D209" s="11" t="s">
        <v>88</v>
      </c>
    </row>
    <row r="210" spans="1:4" x14ac:dyDescent="0.4">
      <c r="A210" s="4">
        <f t="shared" si="14"/>
        <v>47595</v>
      </c>
      <c r="B210" s="2">
        <f>(DOLLAR(("4/"&amp;C206)/7+MOD(19*MOD(C206,19)-7,30)*14%,)*7-6)+1</f>
        <v>47595</v>
      </c>
      <c r="C210" t="s">
        <v>70</v>
      </c>
      <c r="D210" s="11" t="s">
        <v>90</v>
      </c>
    </row>
    <row r="211" spans="1:4" x14ac:dyDescent="0.4">
      <c r="A211" s="4">
        <f t="shared" si="14"/>
        <v>47623</v>
      </c>
      <c r="B211" s="2">
        <f>DATE(C206,5,25)-WEEKDAY(DATE(C206,5,25)-2)</f>
        <v>47623</v>
      </c>
      <c r="C211" t="s">
        <v>71</v>
      </c>
      <c r="D211" s="11" t="s">
        <v>89</v>
      </c>
    </row>
    <row r="212" spans="1:4" x14ac:dyDescent="0.4">
      <c r="A212" s="4">
        <f t="shared" si="14"/>
        <v>47658</v>
      </c>
      <c r="B212" s="2">
        <f>DATE(C206,6,24)</f>
        <v>47658</v>
      </c>
      <c r="C212" t="s">
        <v>72</v>
      </c>
      <c r="D212" s="11" t="s">
        <v>98</v>
      </c>
    </row>
    <row r="213" spans="1:4" x14ac:dyDescent="0.4">
      <c r="A213" s="4">
        <f t="shared" si="14"/>
        <v>47665</v>
      </c>
      <c r="B213" s="2">
        <f>DATE(C206,7,1)</f>
        <v>47665</v>
      </c>
      <c r="C213" t="s">
        <v>73</v>
      </c>
      <c r="D213" s="11" t="s">
        <v>91</v>
      </c>
    </row>
    <row r="214" spans="1:4" x14ac:dyDescent="0.4">
      <c r="A214" s="4">
        <f t="shared" si="14"/>
        <v>47700</v>
      </c>
      <c r="B214" s="2">
        <f>DATE(C206,8,1+7*1)-WEEKDAY(DATE(C206,8,8-2))</f>
        <v>47700</v>
      </c>
      <c r="C214" t="s">
        <v>74</v>
      </c>
      <c r="D214" s="11" t="s">
        <v>92</v>
      </c>
    </row>
    <row r="215" spans="1:4" x14ac:dyDescent="0.4">
      <c r="A215" s="4">
        <f t="shared" si="14"/>
        <v>47728</v>
      </c>
      <c r="B215" s="2">
        <f>DATE(C206,9,1+7*1)-WEEKDAY(DATE(C206,9,8-2))</f>
        <v>47728</v>
      </c>
      <c r="C215" t="s">
        <v>75</v>
      </c>
      <c r="D215" s="11" t="s">
        <v>93</v>
      </c>
    </row>
    <row r="216" spans="1:4" x14ac:dyDescent="0.4">
      <c r="A216" s="4">
        <f t="shared" si="14"/>
        <v>47756</v>
      </c>
      <c r="B216" s="2">
        <f>DATE(C206,9,30)</f>
        <v>47756</v>
      </c>
      <c r="C216" t="s">
        <v>99</v>
      </c>
      <c r="D216" s="11" t="s">
        <v>100</v>
      </c>
    </row>
    <row r="217" spans="1:4" x14ac:dyDescent="0.4">
      <c r="A217" s="4">
        <f t="shared" si="14"/>
        <v>47770</v>
      </c>
      <c r="B217" s="2">
        <f>DATE(C206,10,1+7*2)-WEEKDAY(DATE(C206,10,8-2))</f>
        <v>47770</v>
      </c>
      <c r="C217" t="s">
        <v>76</v>
      </c>
      <c r="D217" s="11" t="s">
        <v>94</v>
      </c>
    </row>
    <row r="218" spans="1:4" x14ac:dyDescent="0.4">
      <c r="A218" s="4">
        <f t="shared" si="14"/>
        <v>47798</v>
      </c>
      <c r="B218" s="2">
        <f>DATE(C206,11,11)</f>
        <v>47798</v>
      </c>
      <c r="C218" t="s">
        <v>77</v>
      </c>
      <c r="D218" s="11" t="s">
        <v>95</v>
      </c>
    </row>
    <row r="219" spans="1:4" x14ac:dyDescent="0.4">
      <c r="A219" s="4">
        <f t="shared" si="14"/>
        <v>47842</v>
      </c>
      <c r="B219" s="2">
        <f>DATE(C206,12,25)</f>
        <v>47842</v>
      </c>
      <c r="C219" t="s">
        <v>78</v>
      </c>
      <c r="D219" s="11" t="s">
        <v>96</v>
      </c>
    </row>
    <row r="220" spans="1:4" s="18" customFormat="1" ht="15" thickBot="1" x14ac:dyDescent="0.45">
      <c r="A220" s="16">
        <f t="shared" si="14"/>
        <v>47843</v>
      </c>
      <c r="B220" s="17">
        <f>DATE(C206,12,26)</f>
        <v>47843</v>
      </c>
      <c r="C220" s="18" t="s">
        <v>79</v>
      </c>
      <c r="D220" s="19" t="s">
        <v>97</v>
      </c>
    </row>
    <row r="221" spans="1:4" s="12" customFormat="1" x14ac:dyDescent="0.4">
      <c r="B221" s="13"/>
      <c r="C221" s="14">
        <f>C206+1</f>
        <v>2031</v>
      </c>
      <c r="D221" s="15"/>
    </row>
    <row r="222" spans="1:4" x14ac:dyDescent="0.4">
      <c r="A222" s="4">
        <f>B222</f>
        <v>47849</v>
      </c>
      <c r="B222" s="2">
        <f>DATE(C221,1,1)</f>
        <v>47849</v>
      </c>
      <c r="C222" t="s">
        <v>67</v>
      </c>
      <c r="D222" s="11" t="s">
        <v>86</v>
      </c>
    </row>
    <row r="223" spans="1:4" x14ac:dyDescent="0.4">
      <c r="A223" s="4">
        <f t="shared" ref="A223:A235" si="15">B223</f>
        <v>47896</v>
      </c>
      <c r="B223" s="2">
        <f>DATE(C221,2,1+7*3)-WEEKDAY(DATE(C221,2,8-2))</f>
        <v>47896</v>
      </c>
      <c r="C223" t="s">
        <v>68</v>
      </c>
      <c r="D223" s="11" t="s">
        <v>87</v>
      </c>
    </row>
    <row r="224" spans="1:4" x14ac:dyDescent="0.4">
      <c r="A224" s="4">
        <f t="shared" si="15"/>
        <v>47949</v>
      </c>
      <c r="B224" s="2">
        <f>IF(B225-3&lt;0,"ADD EASTER MONDAY DATE",B225-3)</f>
        <v>47949</v>
      </c>
      <c r="C224" t="s">
        <v>69</v>
      </c>
      <c r="D224" s="11" t="s">
        <v>88</v>
      </c>
    </row>
    <row r="225" spans="1:4" x14ac:dyDescent="0.4">
      <c r="A225" s="4">
        <f t="shared" si="15"/>
        <v>47952</v>
      </c>
      <c r="B225" s="2">
        <f>(DOLLAR(("4/"&amp;C221)/7+MOD(19*MOD(C221,19)-7,30)*14%,)*7-6)+1</f>
        <v>47952</v>
      </c>
      <c r="C225" t="s">
        <v>70</v>
      </c>
      <c r="D225" s="11" t="s">
        <v>90</v>
      </c>
    </row>
    <row r="226" spans="1:4" x14ac:dyDescent="0.4">
      <c r="A226" s="4">
        <f t="shared" si="15"/>
        <v>47987</v>
      </c>
      <c r="B226" s="2">
        <f>DATE(C221,5,25)-WEEKDAY(DATE(C221,5,25)-2)</f>
        <v>47987</v>
      </c>
      <c r="C226" t="s">
        <v>71</v>
      </c>
      <c r="D226" s="11" t="s">
        <v>89</v>
      </c>
    </row>
    <row r="227" spans="1:4" x14ac:dyDescent="0.4">
      <c r="A227" s="4">
        <f t="shared" si="15"/>
        <v>48023</v>
      </c>
      <c r="B227" s="2">
        <f>DATE(C221,6,24)</f>
        <v>48023</v>
      </c>
      <c r="C227" t="s">
        <v>72</v>
      </c>
      <c r="D227" s="11" t="s">
        <v>98</v>
      </c>
    </row>
    <row r="228" spans="1:4" x14ac:dyDescent="0.4">
      <c r="A228" s="4">
        <f t="shared" si="15"/>
        <v>48030</v>
      </c>
      <c r="B228" s="2">
        <f>DATE(C221,7,1)</f>
        <v>48030</v>
      </c>
      <c r="C228" t="s">
        <v>73</v>
      </c>
      <c r="D228" s="11" t="s">
        <v>91</v>
      </c>
    </row>
    <row r="229" spans="1:4" x14ac:dyDescent="0.4">
      <c r="A229" s="4">
        <f t="shared" si="15"/>
        <v>48064</v>
      </c>
      <c r="B229" s="2">
        <f>DATE(C221,8,1+7*1)-WEEKDAY(DATE(C221,8,8-2))</f>
        <v>48064</v>
      </c>
      <c r="C229" t="s">
        <v>74</v>
      </c>
      <c r="D229" s="11" t="s">
        <v>92</v>
      </c>
    </row>
    <row r="230" spans="1:4" x14ac:dyDescent="0.4">
      <c r="A230" s="4">
        <f t="shared" si="15"/>
        <v>48092</v>
      </c>
      <c r="B230" s="2">
        <f>DATE(C221,9,1+7*1)-WEEKDAY(DATE(C221,9,8-2))</f>
        <v>48092</v>
      </c>
      <c r="C230" t="s">
        <v>75</v>
      </c>
      <c r="D230" s="11" t="s">
        <v>93</v>
      </c>
    </row>
    <row r="231" spans="1:4" x14ac:dyDescent="0.4">
      <c r="A231" s="4">
        <f t="shared" si="15"/>
        <v>48121</v>
      </c>
      <c r="B231" s="2">
        <f>DATE(C221,9,30)</f>
        <v>48121</v>
      </c>
      <c r="C231" t="s">
        <v>99</v>
      </c>
      <c r="D231" s="11" t="s">
        <v>100</v>
      </c>
    </row>
    <row r="232" spans="1:4" x14ac:dyDescent="0.4">
      <c r="A232" s="4">
        <f t="shared" si="15"/>
        <v>48134</v>
      </c>
      <c r="B232" s="2">
        <f>DATE(C221,10,1+7*2)-WEEKDAY(DATE(C221,10,8-2))</f>
        <v>48134</v>
      </c>
      <c r="C232" t="s">
        <v>76</v>
      </c>
      <c r="D232" s="11" t="s">
        <v>94</v>
      </c>
    </row>
    <row r="233" spans="1:4" x14ac:dyDescent="0.4">
      <c r="A233" s="4">
        <f t="shared" si="15"/>
        <v>48163</v>
      </c>
      <c r="B233" s="2">
        <f>DATE(C221,11,11)</f>
        <v>48163</v>
      </c>
      <c r="C233" t="s">
        <v>77</v>
      </c>
      <c r="D233" s="11" t="s">
        <v>95</v>
      </c>
    </row>
    <row r="234" spans="1:4" x14ac:dyDescent="0.4">
      <c r="A234" s="4">
        <f t="shared" si="15"/>
        <v>48207</v>
      </c>
      <c r="B234" s="2">
        <f>DATE(C221,12,25)</f>
        <v>48207</v>
      </c>
      <c r="C234" t="s">
        <v>78</v>
      </c>
      <c r="D234" s="11" t="s">
        <v>96</v>
      </c>
    </row>
    <row r="235" spans="1:4" s="18" customFormat="1" ht="15" thickBot="1" x14ac:dyDescent="0.45">
      <c r="A235" s="16">
        <f t="shared" si="15"/>
        <v>48208</v>
      </c>
      <c r="B235" s="17">
        <f>DATE(C221,12,26)</f>
        <v>48208</v>
      </c>
      <c r="C235" s="18" t="s">
        <v>79</v>
      </c>
      <c r="D235" s="19" t="s">
        <v>97</v>
      </c>
    </row>
    <row r="236" spans="1:4" s="12" customFormat="1" x14ac:dyDescent="0.4">
      <c r="B236" s="13"/>
      <c r="C236" s="14">
        <f>C221+1</f>
        <v>2032</v>
      </c>
      <c r="D236" s="15"/>
    </row>
    <row r="237" spans="1:4" x14ac:dyDescent="0.4">
      <c r="A237" s="4">
        <f>B237</f>
        <v>48214</v>
      </c>
      <c r="B237" s="2">
        <f>DATE(C236,1,1)</f>
        <v>48214</v>
      </c>
      <c r="C237" t="s">
        <v>67</v>
      </c>
      <c r="D237" s="11" t="s">
        <v>86</v>
      </c>
    </row>
    <row r="238" spans="1:4" x14ac:dyDescent="0.4">
      <c r="A238" s="4">
        <f t="shared" ref="A238:A250" si="16">B238</f>
        <v>48260</v>
      </c>
      <c r="B238" s="2">
        <f>DATE(C236,2,1+7*3)-WEEKDAY(DATE(C236,2,8-2))</f>
        <v>48260</v>
      </c>
      <c r="C238" t="s">
        <v>68</v>
      </c>
      <c r="D238" s="11" t="s">
        <v>87</v>
      </c>
    </row>
    <row r="239" spans="1:4" x14ac:dyDescent="0.4">
      <c r="A239" s="4">
        <f t="shared" si="16"/>
        <v>48299</v>
      </c>
      <c r="B239" s="2">
        <f>IF(B240-3&lt;0,"ADD EASTER MONDAY DATE",B240-3)</f>
        <v>48299</v>
      </c>
      <c r="C239" t="s">
        <v>69</v>
      </c>
      <c r="D239" s="11" t="s">
        <v>88</v>
      </c>
    </row>
    <row r="240" spans="1:4" x14ac:dyDescent="0.4">
      <c r="A240" s="4">
        <f t="shared" si="16"/>
        <v>48302</v>
      </c>
      <c r="B240" s="2">
        <f>(DOLLAR(("4/"&amp;C236)/7+MOD(19*MOD(C236,19)-7,30)*14%,)*7-6)+1</f>
        <v>48302</v>
      </c>
      <c r="C240" t="s">
        <v>70</v>
      </c>
      <c r="D240" s="11" t="s">
        <v>90</v>
      </c>
    </row>
    <row r="241" spans="1:4" x14ac:dyDescent="0.4">
      <c r="A241" s="4">
        <f t="shared" si="16"/>
        <v>48358</v>
      </c>
      <c r="B241" s="2">
        <f>DATE(C236,5,25)-WEEKDAY(DATE(C236,5,25)-2)</f>
        <v>48358</v>
      </c>
      <c r="C241" t="s">
        <v>71</v>
      </c>
      <c r="D241" s="11" t="s">
        <v>89</v>
      </c>
    </row>
    <row r="242" spans="1:4" x14ac:dyDescent="0.4">
      <c r="A242" s="4">
        <f t="shared" si="16"/>
        <v>48389</v>
      </c>
      <c r="B242" s="2">
        <f>DATE(C236,6,24)</f>
        <v>48389</v>
      </c>
      <c r="C242" t="s">
        <v>72</v>
      </c>
      <c r="D242" s="11" t="s">
        <v>98</v>
      </c>
    </row>
    <row r="243" spans="1:4" x14ac:dyDescent="0.4">
      <c r="A243" s="4">
        <f t="shared" si="16"/>
        <v>48396</v>
      </c>
      <c r="B243" s="2">
        <f>DATE(C236,7,1)</f>
        <v>48396</v>
      </c>
      <c r="C243" t="s">
        <v>73</v>
      </c>
      <c r="D243" s="11" t="s">
        <v>91</v>
      </c>
    </row>
    <row r="244" spans="1:4" x14ac:dyDescent="0.4">
      <c r="A244" s="4">
        <f t="shared" si="16"/>
        <v>48428</v>
      </c>
      <c r="B244" s="2">
        <f>DATE(C236,8,1+7*1)-WEEKDAY(DATE(C236,8,8-2))</f>
        <v>48428</v>
      </c>
      <c r="C244" t="s">
        <v>74</v>
      </c>
      <c r="D244" s="11" t="s">
        <v>92</v>
      </c>
    </row>
    <row r="245" spans="1:4" x14ac:dyDescent="0.4">
      <c r="A245" s="4">
        <f t="shared" si="16"/>
        <v>48463</v>
      </c>
      <c r="B245" s="2">
        <f>DATE(C236,9,1+7*1)-WEEKDAY(DATE(C236,9,8-2))</f>
        <v>48463</v>
      </c>
      <c r="C245" t="s">
        <v>75</v>
      </c>
      <c r="D245" s="11" t="s">
        <v>93</v>
      </c>
    </row>
    <row r="246" spans="1:4" x14ac:dyDescent="0.4">
      <c r="A246" s="4">
        <f t="shared" si="16"/>
        <v>48487</v>
      </c>
      <c r="B246" s="2">
        <f>DATE(C236,9,30)</f>
        <v>48487</v>
      </c>
      <c r="C246" t="s">
        <v>99</v>
      </c>
      <c r="D246" s="11" t="s">
        <v>100</v>
      </c>
    </row>
    <row r="247" spans="1:4" x14ac:dyDescent="0.4">
      <c r="A247" s="4">
        <f t="shared" si="16"/>
        <v>48498</v>
      </c>
      <c r="B247" s="2">
        <f>DATE(C236,10,1+7*2)-WEEKDAY(DATE(C236,10,8-2))</f>
        <v>48498</v>
      </c>
      <c r="C247" t="s">
        <v>76</v>
      </c>
      <c r="D247" s="11" t="s">
        <v>94</v>
      </c>
    </row>
    <row r="248" spans="1:4" x14ac:dyDescent="0.4">
      <c r="A248" s="4">
        <f t="shared" si="16"/>
        <v>48529</v>
      </c>
      <c r="B248" s="2">
        <f>DATE(C236,11,11)</f>
        <v>48529</v>
      </c>
      <c r="C248" t="s">
        <v>77</v>
      </c>
      <c r="D248" s="11" t="s">
        <v>95</v>
      </c>
    </row>
    <row r="249" spans="1:4" x14ac:dyDescent="0.4">
      <c r="A249" s="4">
        <f t="shared" si="16"/>
        <v>48573</v>
      </c>
      <c r="B249" s="2">
        <f>DATE(C236,12,25)</f>
        <v>48573</v>
      </c>
      <c r="C249" t="s">
        <v>78</v>
      </c>
      <c r="D249" s="11" t="s">
        <v>96</v>
      </c>
    </row>
    <row r="250" spans="1:4" s="18" customFormat="1" ht="15" thickBot="1" x14ac:dyDescent="0.45">
      <c r="A250" s="16">
        <f t="shared" si="16"/>
        <v>48574</v>
      </c>
      <c r="B250" s="17">
        <f>DATE(C236,12,26)</f>
        <v>48574</v>
      </c>
      <c r="C250" s="18" t="s">
        <v>79</v>
      </c>
      <c r="D250" s="19" t="s">
        <v>97</v>
      </c>
    </row>
    <row r="251" spans="1:4" s="12" customFormat="1" x14ac:dyDescent="0.4">
      <c r="B251" s="13"/>
      <c r="C251" s="14">
        <f>C236+1</f>
        <v>2033</v>
      </c>
      <c r="D251" s="15"/>
    </row>
    <row r="252" spans="1:4" x14ac:dyDescent="0.4">
      <c r="A252" s="4">
        <f>B252</f>
        <v>48580</v>
      </c>
      <c r="B252" s="2">
        <f>DATE(C251,1,1)</f>
        <v>48580</v>
      </c>
      <c r="C252" t="s">
        <v>67</v>
      </c>
      <c r="D252" s="11" t="s">
        <v>86</v>
      </c>
    </row>
    <row r="253" spans="1:4" x14ac:dyDescent="0.4">
      <c r="A253" s="4">
        <f t="shared" ref="A253:A265" si="17">B253</f>
        <v>48631</v>
      </c>
      <c r="B253" s="2">
        <f>DATE(C251,2,1+7*3)-WEEKDAY(DATE(C251,2,8-2))</f>
        <v>48631</v>
      </c>
      <c r="C253" t="s">
        <v>68</v>
      </c>
      <c r="D253" s="11" t="s">
        <v>87</v>
      </c>
    </row>
    <row r="254" spans="1:4" x14ac:dyDescent="0.4">
      <c r="A254" s="4">
        <f t="shared" si="17"/>
        <v>48684</v>
      </c>
      <c r="B254" s="2">
        <f>IF(B255-3&lt;0,"ADD EASTER MONDAY DATE",B255-3)</f>
        <v>48684</v>
      </c>
      <c r="C254" t="s">
        <v>69</v>
      </c>
      <c r="D254" s="11" t="s">
        <v>88</v>
      </c>
    </row>
    <row r="255" spans="1:4" x14ac:dyDescent="0.4">
      <c r="A255" s="4">
        <f t="shared" si="17"/>
        <v>48687</v>
      </c>
      <c r="B255" s="2">
        <f>(DOLLAR(("4/"&amp;C251)/7+MOD(19*MOD(C251,19)-7,30)*14%,)*7-6)+1</f>
        <v>48687</v>
      </c>
      <c r="C255" t="s">
        <v>70</v>
      </c>
      <c r="D255" s="11" t="s">
        <v>90</v>
      </c>
    </row>
    <row r="256" spans="1:4" x14ac:dyDescent="0.4">
      <c r="A256" s="4">
        <f t="shared" si="17"/>
        <v>48722</v>
      </c>
      <c r="B256" s="2">
        <f>DATE(C251,5,25)-WEEKDAY(DATE(C251,5,25)-2)</f>
        <v>48722</v>
      </c>
      <c r="C256" t="s">
        <v>71</v>
      </c>
      <c r="D256" s="11" t="s">
        <v>89</v>
      </c>
    </row>
    <row r="257" spans="1:4" x14ac:dyDescent="0.4">
      <c r="A257" s="4">
        <f t="shared" si="17"/>
        <v>48754</v>
      </c>
      <c r="B257" s="2">
        <f>DATE(C251,6,24)</f>
        <v>48754</v>
      </c>
      <c r="C257" t="s">
        <v>72</v>
      </c>
      <c r="D257" s="11" t="s">
        <v>98</v>
      </c>
    </row>
    <row r="258" spans="1:4" x14ac:dyDescent="0.4">
      <c r="A258" s="4">
        <f t="shared" si="17"/>
        <v>48761</v>
      </c>
      <c r="B258" s="2">
        <f>DATE(C251,7,1)</f>
        <v>48761</v>
      </c>
      <c r="C258" t="s">
        <v>73</v>
      </c>
      <c r="D258" s="11" t="s">
        <v>91</v>
      </c>
    </row>
    <row r="259" spans="1:4" x14ac:dyDescent="0.4">
      <c r="A259" s="4">
        <f t="shared" si="17"/>
        <v>48792</v>
      </c>
      <c r="B259" s="2">
        <f>DATE(C251,8,1+7*1)-WEEKDAY(DATE(C251,8,8-2))</f>
        <v>48792</v>
      </c>
      <c r="C259" t="s">
        <v>74</v>
      </c>
      <c r="D259" s="11" t="s">
        <v>92</v>
      </c>
    </row>
    <row r="260" spans="1:4" x14ac:dyDescent="0.4">
      <c r="A260" s="4">
        <f t="shared" si="17"/>
        <v>48827</v>
      </c>
      <c r="B260" s="2">
        <f>DATE(C251,9,1+7*1)-WEEKDAY(DATE(C251,9,8-2))</f>
        <v>48827</v>
      </c>
      <c r="C260" t="s">
        <v>75</v>
      </c>
      <c r="D260" s="11" t="s">
        <v>93</v>
      </c>
    </row>
    <row r="261" spans="1:4" x14ac:dyDescent="0.4">
      <c r="A261" s="4">
        <f t="shared" si="17"/>
        <v>48852</v>
      </c>
      <c r="B261" s="2">
        <f>DATE(C251,9,30)</f>
        <v>48852</v>
      </c>
      <c r="C261" t="s">
        <v>99</v>
      </c>
      <c r="D261" s="11" t="s">
        <v>100</v>
      </c>
    </row>
    <row r="262" spans="1:4" x14ac:dyDescent="0.4">
      <c r="A262" s="4">
        <f t="shared" si="17"/>
        <v>48862</v>
      </c>
      <c r="B262" s="2">
        <f>DATE(C251,10,1+7*2)-WEEKDAY(DATE(C251,10,8-2))</f>
        <v>48862</v>
      </c>
      <c r="C262" t="s">
        <v>76</v>
      </c>
      <c r="D262" s="11" t="s">
        <v>94</v>
      </c>
    </row>
    <row r="263" spans="1:4" x14ac:dyDescent="0.4">
      <c r="A263" s="4">
        <f t="shared" si="17"/>
        <v>48894</v>
      </c>
      <c r="B263" s="2">
        <f>DATE(C251,11,11)</f>
        <v>48894</v>
      </c>
      <c r="C263" t="s">
        <v>77</v>
      </c>
      <c r="D263" s="11" t="s">
        <v>95</v>
      </c>
    </row>
    <row r="264" spans="1:4" x14ac:dyDescent="0.4">
      <c r="A264" s="4">
        <f t="shared" si="17"/>
        <v>48938</v>
      </c>
      <c r="B264" s="2">
        <f>DATE(C251,12,25)</f>
        <v>48938</v>
      </c>
      <c r="C264" t="s">
        <v>78</v>
      </c>
      <c r="D264" s="11" t="s">
        <v>96</v>
      </c>
    </row>
    <row r="265" spans="1:4" s="18" customFormat="1" ht="15" thickBot="1" x14ac:dyDescent="0.45">
      <c r="A265" s="16">
        <f t="shared" si="17"/>
        <v>48939</v>
      </c>
      <c r="B265" s="17">
        <f>DATE(C251,12,26)</f>
        <v>48939</v>
      </c>
      <c r="C265" s="18" t="s">
        <v>79</v>
      </c>
      <c r="D265" s="19" t="s">
        <v>97</v>
      </c>
    </row>
    <row r="266" spans="1:4" s="12" customFormat="1" x14ac:dyDescent="0.4">
      <c r="B266" s="13"/>
      <c r="C266" s="14">
        <f>C251+1</f>
        <v>2034</v>
      </c>
      <c r="D266" s="15"/>
    </row>
    <row r="267" spans="1:4" x14ac:dyDescent="0.4">
      <c r="A267" s="4">
        <f>B267</f>
        <v>48945</v>
      </c>
      <c r="B267" s="2">
        <f>DATE(C266,1,1)</f>
        <v>48945</v>
      </c>
      <c r="C267" t="s">
        <v>67</v>
      </c>
      <c r="D267" s="11" t="s">
        <v>86</v>
      </c>
    </row>
    <row r="268" spans="1:4" x14ac:dyDescent="0.4">
      <c r="A268" s="4">
        <f t="shared" ref="A268:A280" si="18">B268</f>
        <v>48995</v>
      </c>
      <c r="B268" s="2">
        <f>DATE(C266,2,1+7*3)-WEEKDAY(DATE(C266,2,8-2))</f>
        <v>48995</v>
      </c>
      <c r="C268" t="s">
        <v>68</v>
      </c>
      <c r="D268" s="11" t="s">
        <v>87</v>
      </c>
    </row>
    <row r="269" spans="1:4" x14ac:dyDescent="0.4">
      <c r="A269" s="4">
        <f t="shared" si="18"/>
        <v>49041</v>
      </c>
      <c r="B269" s="2">
        <f>IF(B270-3&lt;0,"ADD EASTER MONDAY DATE",B270-3)</f>
        <v>49041</v>
      </c>
      <c r="C269" t="s">
        <v>69</v>
      </c>
      <c r="D269" s="11" t="s">
        <v>88</v>
      </c>
    </row>
    <row r="270" spans="1:4" x14ac:dyDescent="0.4">
      <c r="A270" s="4">
        <f t="shared" si="18"/>
        <v>49044</v>
      </c>
      <c r="B270" s="2">
        <f>(DOLLAR(("4/"&amp;C266)/7+MOD(19*MOD(C266,19)-7,30)*14%,)*7-6)+1</f>
        <v>49044</v>
      </c>
      <c r="C270" t="s">
        <v>70</v>
      </c>
      <c r="D270" s="11" t="s">
        <v>90</v>
      </c>
    </row>
    <row r="271" spans="1:4" x14ac:dyDescent="0.4">
      <c r="A271" s="4">
        <f t="shared" si="18"/>
        <v>49086</v>
      </c>
      <c r="B271" s="2">
        <f>DATE(C266,5,25)-WEEKDAY(DATE(C266,5,25)-2)</f>
        <v>49086</v>
      </c>
      <c r="C271" t="s">
        <v>71</v>
      </c>
      <c r="D271" s="11" t="s">
        <v>89</v>
      </c>
    </row>
    <row r="272" spans="1:4" x14ac:dyDescent="0.4">
      <c r="A272" s="4">
        <f t="shared" si="18"/>
        <v>49119</v>
      </c>
      <c r="B272" s="2">
        <f>DATE(C266,6,24)</f>
        <v>49119</v>
      </c>
      <c r="C272" t="s">
        <v>72</v>
      </c>
      <c r="D272" s="11" t="s">
        <v>98</v>
      </c>
    </row>
    <row r="273" spans="1:4" x14ac:dyDescent="0.4">
      <c r="A273" s="4">
        <f t="shared" si="18"/>
        <v>49126</v>
      </c>
      <c r="B273" s="2">
        <f>DATE(C266,7,1)</f>
        <v>49126</v>
      </c>
      <c r="C273" t="s">
        <v>73</v>
      </c>
      <c r="D273" s="11" t="s">
        <v>91</v>
      </c>
    </row>
    <row r="274" spans="1:4" x14ac:dyDescent="0.4">
      <c r="A274" s="4">
        <f t="shared" si="18"/>
        <v>49163</v>
      </c>
      <c r="B274" s="2">
        <f>DATE(C266,8,1+7*1)-WEEKDAY(DATE(C266,8,8-2))</f>
        <v>49163</v>
      </c>
      <c r="C274" t="s">
        <v>74</v>
      </c>
      <c r="D274" s="11" t="s">
        <v>92</v>
      </c>
    </row>
    <row r="275" spans="1:4" x14ac:dyDescent="0.4">
      <c r="A275" s="4">
        <f t="shared" si="18"/>
        <v>49191</v>
      </c>
      <c r="B275" s="2">
        <f>DATE(C266,9,1+7*1)-WEEKDAY(DATE(C266,9,8-2))</f>
        <v>49191</v>
      </c>
      <c r="C275" t="s">
        <v>75</v>
      </c>
      <c r="D275" s="11" t="s">
        <v>93</v>
      </c>
    </row>
    <row r="276" spans="1:4" x14ac:dyDescent="0.4">
      <c r="A276" s="4">
        <f t="shared" si="18"/>
        <v>49217</v>
      </c>
      <c r="B276" s="2">
        <f>DATE(C266,9,30)</f>
        <v>49217</v>
      </c>
      <c r="C276" t="s">
        <v>99</v>
      </c>
      <c r="D276" s="11" t="s">
        <v>100</v>
      </c>
    </row>
    <row r="277" spans="1:4" x14ac:dyDescent="0.4">
      <c r="A277" s="4">
        <f t="shared" si="18"/>
        <v>49226</v>
      </c>
      <c r="B277" s="2">
        <f>DATE(C266,10,1+7*2)-WEEKDAY(DATE(C266,10,8-2))</f>
        <v>49226</v>
      </c>
      <c r="C277" t="s">
        <v>76</v>
      </c>
      <c r="D277" s="11" t="s">
        <v>94</v>
      </c>
    </row>
    <row r="278" spans="1:4" x14ac:dyDescent="0.4">
      <c r="A278" s="4">
        <f t="shared" si="18"/>
        <v>49259</v>
      </c>
      <c r="B278" s="2">
        <f>DATE(C266,11,11)</f>
        <v>49259</v>
      </c>
      <c r="C278" t="s">
        <v>77</v>
      </c>
      <c r="D278" s="11" t="s">
        <v>95</v>
      </c>
    </row>
    <row r="279" spans="1:4" x14ac:dyDescent="0.4">
      <c r="A279" s="4">
        <f t="shared" si="18"/>
        <v>49303</v>
      </c>
      <c r="B279" s="2">
        <f>DATE(C266,12,25)</f>
        <v>49303</v>
      </c>
      <c r="C279" t="s">
        <v>78</v>
      </c>
      <c r="D279" s="11" t="s">
        <v>96</v>
      </c>
    </row>
    <row r="280" spans="1:4" s="18" customFormat="1" ht="15" thickBot="1" x14ac:dyDescent="0.45">
      <c r="A280" s="16">
        <f t="shared" si="18"/>
        <v>49304</v>
      </c>
      <c r="B280" s="17">
        <f>DATE(C266,12,26)</f>
        <v>49304</v>
      </c>
      <c r="C280" s="18" t="s">
        <v>79</v>
      </c>
      <c r="D280" s="19" t="s">
        <v>97</v>
      </c>
    </row>
    <row r="281" spans="1:4" s="12" customFormat="1" x14ac:dyDescent="0.4">
      <c r="B281" s="13"/>
      <c r="C281" s="14">
        <f>C266+1</f>
        <v>2035</v>
      </c>
      <c r="D281" s="15"/>
    </row>
    <row r="282" spans="1:4" x14ac:dyDescent="0.4">
      <c r="A282" s="4">
        <f>B282</f>
        <v>49310</v>
      </c>
      <c r="B282" s="2">
        <f>DATE(C281,1,1)</f>
        <v>49310</v>
      </c>
      <c r="C282" t="s">
        <v>67</v>
      </c>
      <c r="D282" s="11" t="s">
        <v>86</v>
      </c>
    </row>
    <row r="283" spans="1:4" x14ac:dyDescent="0.4">
      <c r="A283" s="4">
        <f t="shared" ref="A283:A295" si="19">B283</f>
        <v>49359</v>
      </c>
      <c r="B283" s="2">
        <f>DATE(C281,2,1+7*3)-WEEKDAY(DATE(C281,2,8-2))</f>
        <v>49359</v>
      </c>
      <c r="C283" t="s">
        <v>68</v>
      </c>
      <c r="D283" s="11" t="s">
        <v>87</v>
      </c>
    </row>
    <row r="284" spans="1:4" x14ac:dyDescent="0.4">
      <c r="A284" s="4">
        <f t="shared" si="19"/>
        <v>49391</v>
      </c>
      <c r="B284" s="2">
        <f>IF(B285-3&lt;0,"ADD EASTER MONDAY DATE",B285-3)</f>
        <v>49391</v>
      </c>
      <c r="C284" t="s">
        <v>69</v>
      </c>
      <c r="D284" s="11" t="s">
        <v>88</v>
      </c>
    </row>
    <row r="285" spans="1:4" x14ac:dyDescent="0.4">
      <c r="A285" s="4">
        <f t="shared" si="19"/>
        <v>49394</v>
      </c>
      <c r="B285" s="2">
        <f>(DOLLAR(("4/"&amp;C281)/7+MOD(19*MOD(C281,19)-7,30)*14%,)*7-6)+1</f>
        <v>49394</v>
      </c>
      <c r="C285" t="s">
        <v>70</v>
      </c>
      <c r="D285" s="11" t="s">
        <v>90</v>
      </c>
    </row>
    <row r="286" spans="1:4" x14ac:dyDescent="0.4">
      <c r="A286" s="4">
        <f t="shared" si="19"/>
        <v>49450</v>
      </c>
      <c r="B286" s="2">
        <f>DATE(C281,5,25)-WEEKDAY(DATE(C281,5,25)-2)</f>
        <v>49450</v>
      </c>
      <c r="C286" t="s">
        <v>71</v>
      </c>
      <c r="D286" s="11" t="s">
        <v>89</v>
      </c>
    </row>
    <row r="287" spans="1:4" x14ac:dyDescent="0.4">
      <c r="A287" s="4">
        <f t="shared" si="19"/>
        <v>49484</v>
      </c>
      <c r="B287" s="2">
        <f>DATE(C281,6,24)</f>
        <v>49484</v>
      </c>
      <c r="C287" t="s">
        <v>72</v>
      </c>
      <c r="D287" s="11" t="s">
        <v>98</v>
      </c>
    </row>
    <row r="288" spans="1:4" x14ac:dyDescent="0.4">
      <c r="A288" s="4">
        <f t="shared" si="19"/>
        <v>49491</v>
      </c>
      <c r="B288" s="2">
        <f>DATE(C281,7,1)</f>
        <v>49491</v>
      </c>
      <c r="C288" t="s">
        <v>73</v>
      </c>
      <c r="D288" s="11" t="s">
        <v>91</v>
      </c>
    </row>
    <row r="289" spans="1:4" x14ac:dyDescent="0.4">
      <c r="A289" s="4">
        <f t="shared" si="19"/>
        <v>49527</v>
      </c>
      <c r="B289" s="2">
        <f>DATE(C281,8,1+7*1)-WEEKDAY(DATE(C281,8,8-2))</f>
        <v>49527</v>
      </c>
      <c r="C289" t="s">
        <v>74</v>
      </c>
      <c r="D289" s="11" t="s">
        <v>92</v>
      </c>
    </row>
    <row r="290" spans="1:4" x14ac:dyDescent="0.4">
      <c r="A290" s="4">
        <f t="shared" si="19"/>
        <v>49555</v>
      </c>
      <c r="B290" s="2">
        <f>DATE(C281,9,1+7*1)-WEEKDAY(DATE(C281,9,8-2))</f>
        <v>49555</v>
      </c>
      <c r="C290" t="s">
        <v>75</v>
      </c>
      <c r="D290" s="11" t="s">
        <v>93</v>
      </c>
    </row>
    <row r="291" spans="1:4" x14ac:dyDescent="0.4">
      <c r="A291" s="4">
        <f t="shared" si="19"/>
        <v>49582</v>
      </c>
      <c r="B291" s="2">
        <f>DATE(C281,9,30)</f>
        <v>49582</v>
      </c>
      <c r="C291" t="s">
        <v>99</v>
      </c>
      <c r="D291" s="11" t="s">
        <v>100</v>
      </c>
    </row>
    <row r="292" spans="1:4" x14ac:dyDescent="0.4">
      <c r="A292" s="4">
        <f t="shared" si="19"/>
        <v>49590</v>
      </c>
      <c r="B292" s="2">
        <f>DATE(C281,10,1+7*2)-WEEKDAY(DATE(C281,10,8-2))</f>
        <v>49590</v>
      </c>
      <c r="C292" t="s">
        <v>76</v>
      </c>
      <c r="D292" s="11" t="s">
        <v>94</v>
      </c>
    </row>
    <row r="293" spans="1:4" x14ac:dyDescent="0.4">
      <c r="A293" s="4">
        <f t="shared" si="19"/>
        <v>49624</v>
      </c>
      <c r="B293" s="2">
        <f>DATE(C281,11,11)</f>
        <v>49624</v>
      </c>
      <c r="C293" t="s">
        <v>77</v>
      </c>
      <c r="D293" s="11" t="s">
        <v>95</v>
      </c>
    </row>
    <row r="294" spans="1:4" x14ac:dyDescent="0.4">
      <c r="A294" s="4">
        <f t="shared" si="19"/>
        <v>49668</v>
      </c>
      <c r="B294" s="2">
        <f>DATE(C281,12,25)</f>
        <v>49668</v>
      </c>
      <c r="C294" t="s">
        <v>78</v>
      </c>
      <c r="D294" s="11" t="s">
        <v>96</v>
      </c>
    </row>
    <row r="295" spans="1:4" s="18" customFormat="1" ht="15" thickBot="1" x14ac:dyDescent="0.45">
      <c r="A295" s="16">
        <f t="shared" si="19"/>
        <v>49669</v>
      </c>
      <c r="B295" s="17">
        <f>DATE(C281,12,26)</f>
        <v>49669</v>
      </c>
      <c r="C295" s="18" t="s">
        <v>79</v>
      </c>
      <c r="D295" s="19" t="s">
        <v>97</v>
      </c>
    </row>
    <row r="296" spans="1:4" s="12" customFormat="1" x14ac:dyDescent="0.4">
      <c r="B296" s="13"/>
      <c r="C296" s="14">
        <f>C281+1</f>
        <v>2036</v>
      </c>
      <c r="D296" s="15"/>
    </row>
    <row r="297" spans="1:4" x14ac:dyDescent="0.4">
      <c r="A297" s="4">
        <f>B297</f>
        <v>49675</v>
      </c>
      <c r="B297" s="2">
        <f>DATE(C296,1,1)</f>
        <v>49675</v>
      </c>
      <c r="C297" t="s">
        <v>67</v>
      </c>
      <c r="D297" s="11" t="s">
        <v>86</v>
      </c>
    </row>
    <row r="298" spans="1:4" x14ac:dyDescent="0.4">
      <c r="A298" s="4">
        <f t="shared" ref="A298:A310" si="20">B298</f>
        <v>49723</v>
      </c>
      <c r="B298" s="2">
        <f>DATE(C296,2,1+7*3)-WEEKDAY(DATE(C296,2,8-2))</f>
        <v>49723</v>
      </c>
      <c r="C298" t="s">
        <v>68</v>
      </c>
      <c r="D298" s="11" t="s">
        <v>87</v>
      </c>
    </row>
    <row r="299" spans="1:4" x14ac:dyDescent="0.4">
      <c r="A299" s="4">
        <f t="shared" si="20"/>
        <v>49776</v>
      </c>
      <c r="B299" s="2">
        <f>IF(B300-3&lt;0,"ADD EASTER MONDAY DATE",B300-3)</f>
        <v>49776</v>
      </c>
      <c r="C299" t="s">
        <v>69</v>
      </c>
      <c r="D299" s="11" t="s">
        <v>88</v>
      </c>
    </row>
    <row r="300" spans="1:4" x14ac:dyDescent="0.4">
      <c r="A300" s="4">
        <f t="shared" si="20"/>
        <v>49779</v>
      </c>
      <c r="B300" s="2">
        <f>(DOLLAR(("4/"&amp;C296)/7+MOD(19*MOD(C296,19)-7,30)*14%,)*7-6)+1</f>
        <v>49779</v>
      </c>
      <c r="C300" t="s">
        <v>70</v>
      </c>
      <c r="D300" s="11" t="s">
        <v>90</v>
      </c>
    </row>
    <row r="301" spans="1:4" x14ac:dyDescent="0.4">
      <c r="A301" s="4">
        <f t="shared" si="20"/>
        <v>49814</v>
      </c>
      <c r="B301" s="2">
        <f>DATE(C296,5,25)-WEEKDAY(DATE(C296,5,25)-2)</f>
        <v>49814</v>
      </c>
      <c r="C301" t="s">
        <v>71</v>
      </c>
      <c r="D301" s="11" t="s">
        <v>89</v>
      </c>
    </row>
    <row r="302" spans="1:4" x14ac:dyDescent="0.4">
      <c r="A302" s="4">
        <f t="shared" si="20"/>
        <v>49850</v>
      </c>
      <c r="B302" s="2">
        <f>DATE(C296,6,24)</f>
        <v>49850</v>
      </c>
      <c r="C302" t="s">
        <v>72</v>
      </c>
      <c r="D302" s="11" t="s">
        <v>98</v>
      </c>
    </row>
    <row r="303" spans="1:4" x14ac:dyDescent="0.4">
      <c r="A303" s="4">
        <f t="shared" si="20"/>
        <v>49857</v>
      </c>
      <c r="B303" s="2">
        <f>DATE(C296,7,1)</f>
        <v>49857</v>
      </c>
      <c r="C303" t="s">
        <v>73</v>
      </c>
      <c r="D303" s="11" t="s">
        <v>91</v>
      </c>
    </row>
    <row r="304" spans="1:4" x14ac:dyDescent="0.4">
      <c r="A304" s="4">
        <f t="shared" si="20"/>
        <v>49891</v>
      </c>
      <c r="B304" s="2">
        <f>DATE(C296,8,1+7*1)-WEEKDAY(DATE(C296,8,8-2))</f>
        <v>49891</v>
      </c>
      <c r="C304" t="s">
        <v>74</v>
      </c>
      <c r="D304" s="11" t="s">
        <v>92</v>
      </c>
    </row>
    <row r="305" spans="1:4" x14ac:dyDescent="0.4">
      <c r="A305" s="4">
        <f t="shared" si="20"/>
        <v>49919</v>
      </c>
      <c r="B305" s="2">
        <f>DATE(C296,9,1+7*1)-WEEKDAY(DATE(C296,9,8-2))</f>
        <v>49919</v>
      </c>
      <c r="C305" t="s">
        <v>75</v>
      </c>
      <c r="D305" s="11" t="s">
        <v>93</v>
      </c>
    </row>
    <row r="306" spans="1:4" x14ac:dyDescent="0.4">
      <c r="A306" s="4">
        <f t="shared" si="20"/>
        <v>49948</v>
      </c>
      <c r="B306" s="2">
        <f>DATE(C296,9,30)</f>
        <v>49948</v>
      </c>
      <c r="C306" t="s">
        <v>99</v>
      </c>
      <c r="D306" s="11" t="s">
        <v>100</v>
      </c>
    </row>
    <row r="307" spans="1:4" x14ac:dyDescent="0.4">
      <c r="A307" s="4">
        <f t="shared" si="20"/>
        <v>49961</v>
      </c>
      <c r="B307" s="2">
        <f>DATE(C296,10,1+7*2)-WEEKDAY(DATE(C296,10,8-2))</f>
        <v>49961</v>
      </c>
      <c r="C307" t="s">
        <v>76</v>
      </c>
      <c r="D307" s="11" t="s">
        <v>94</v>
      </c>
    </row>
    <row r="308" spans="1:4" x14ac:dyDescent="0.4">
      <c r="A308" s="4">
        <f t="shared" si="20"/>
        <v>49990</v>
      </c>
      <c r="B308" s="2">
        <f>DATE(C296,11,11)</f>
        <v>49990</v>
      </c>
      <c r="C308" t="s">
        <v>77</v>
      </c>
      <c r="D308" s="11" t="s">
        <v>95</v>
      </c>
    </row>
    <row r="309" spans="1:4" x14ac:dyDescent="0.4">
      <c r="A309" s="4">
        <f t="shared" si="20"/>
        <v>50034</v>
      </c>
      <c r="B309" s="2">
        <f>DATE(C296,12,25)</f>
        <v>50034</v>
      </c>
      <c r="C309" t="s">
        <v>78</v>
      </c>
      <c r="D309" s="11" t="s">
        <v>96</v>
      </c>
    </row>
    <row r="310" spans="1:4" s="18" customFormat="1" ht="15" thickBot="1" x14ac:dyDescent="0.45">
      <c r="A310" s="16">
        <f t="shared" si="20"/>
        <v>50035</v>
      </c>
      <c r="B310" s="17">
        <f>DATE(C296,12,26)</f>
        <v>50035</v>
      </c>
      <c r="C310" s="18" t="s">
        <v>79</v>
      </c>
      <c r="D310" s="19" t="s">
        <v>97</v>
      </c>
    </row>
    <row r="311" spans="1:4" s="12" customFormat="1" x14ac:dyDescent="0.4">
      <c r="B311" s="13"/>
      <c r="C311" s="14">
        <f>C296+1</f>
        <v>2037</v>
      </c>
      <c r="D311" s="15"/>
    </row>
    <row r="312" spans="1:4" x14ac:dyDescent="0.4">
      <c r="A312" s="4">
        <f>B312</f>
        <v>50041</v>
      </c>
      <c r="B312" s="2">
        <f>DATE(C311,1,1)</f>
        <v>50041</v>
      </c>
      <c r="C312" t="s">
        <v>67</v>
      </c>
      <c r="D312" s="11" t="s">
        <v>86</v>
      </c>
    </row>
    <row r="313" spans="1:4" x14ac:dyDescent="0.4">
      <c r="A313" s="4">
        <f t="shared" ref="A313:A325" si="21">B313</f>
        <v>50087</v>
      </c>
      <c r="B313" s="2">
        <f>DATE(C311,2,1+7*3)-WEEKDAY(DATE(C311,2,8-2))</f>
        <v>50087</v>
      </c>
      <c r="C313" t="s">
        <v>68</v>
      </c>
      <c r="D313" s="11" t="s">
        <v>87</v>
      </c>
    </row>
    <row r="314" spans="1:4" x14ac:dyDescent="0.4">
      <c r="A314" s="4">
        <f t="shared" si="21"/>
        <v>50133</v>
      </c>
      <c r="B314" s="2">
        <f>IF(B315-3&lt;0,"ADD EASTER MONDAY DATE",B315-3)</f>
        <v>50133</v>
      </c>
      <c r="C314" t="s">
        <v>69</v>
      </c>
      <c r="D314" s="11" t="s">
        <v>88</v>
      </c>
    </row>
    <row r="315" spans="1:4" x14ac:dyDescent="0.4">
      <c r="A315" s="4">
        <f t="shared" si="21"/>
        <v>50136</v>
      </c>
      <c r="B315" s="2">
        <f>(DOLLAR(("4/"&amp;C311)/7+MOD(19*MOD(C311,19)-7,30)*14%,)*7-6)+1</f>
        <v>50136</v>
      </c>
      <c r="C315" t="s">
        <v>70</v>
      </c>
      <c r="D315" s="11" t="s">
        <v>90</v>
      </c>
    </row>
    <row r="316" spans="1:4" x14ac:dyDescent="0.4">
      <c r="A316" s="4">
        <f t="shared" si="21"/>
        <v>50178</v>
      </c>
      <c r="B316" s="2">
        <f>DATE(C311,5,25)-WEEKDAY(DATE(C311,5,25)-2)</f>
        <v>50178</v>
      </c>
      <c r="C316" t="s">
        <v>71</v>
      </c>
      <c r="D316" s="11" t="s">
        <v>89</v>
      </c>
    </row>
    <row r="317" spans="1:4" x14ac:dyDescent="0.4">
      <c r="A317" s="4">
        <f t="shared" si="21"/>
        <v>50215</v>
      </c>
      <c r="B317" s="2">
        <f>DATE(C311,6,24)</f>
        <v>50215</v>
      </c>
      <c r="C317" t="s">
        <v>72</v>
      </c>
      <c r="D317" s="11" t="s">
        <v>98</v>
      </c>
    </row>
    <row r="318" spans="1:4" x14ac:dyDescent="0.4">
      <c r="A318" s="4">
        <f t="shared" si="21"/>
        <v>50222</v>
      </c>
      <c r="B318" s="2">
        <f>DATE(C311,7,1)</f>
        <v>50222</v>
      </c>
      <c r="C318" t="s">
        <v>73</v>
      </c>
      <c r="D318" s="11" t="s">
        <v>91</v>
      </c>
    </row>
    <row r="319" spans="1:4" x14ac:dyDescent="0.4">
      <c r="A319" s="4">
        <f t="shared" si="21"/>
        <v>50255</v>
      </c>
      <c r="B319" s="2">
        <f>DATE(C311,8,1+7*1)-WEEKDAY(DATE(C311,8,8-2))</f>
        <v>50255</v>
      </c>
      <c r="C319" t="s">
        <v>74</v>
      </c>
      <c r="D319" s="11" t="s">
        <v>92</v>
      </c>
    </row>
    <row r="320" spans="1:4" x14ac:dyDescent="0.4">
      <c r="A320" s="4">
        <f t="shared" si="21"/>
        <v>50290</v>
      </c>
      <c r="B320" s="2">
        <f>DATE(C311,9,1+7*1)-WEEKDAY(DATE(C311,9,8-2))</f>
        <v>50290</v>
      </c>
      <c r="C320" t="s">
        <v>75</v>
      </c>
      <c r="D320" s="11" t="s">
        <v>93</v>
      </c>
    </row>
    <row r="321" spans="1:4" x14ac:dyDescent="0.4">
      <c r="A321" s="4">
        <f t="shared" si="21"/>
        <v>50313</v>
      </c>
      <c r="B321" s="2">
        <f>DATE(C311,9,30)</f>
        <v>50313</v>
      </c>
      <c r="C321" t="s">
        <v>99</v>
      </c>
      <c r="D321" s="11" t="s">
        <v>100</v>
      </c>
    </row>
    <row r="322" spans="1:4" x14ac:dyDescent="0.4">
      <c r="A322" s="4">
        <f t="shared" si="21"/>
        <v>50325</v>
      </c>
      <c r="B322" s="2">
        <f>DATE(C311,10,1+7*2)-WEEKDAY(DATE(C311,10,8-2))</f>
        <v>50325</v>
      </c>
      <c r="C322" t="s">
        <v>76</v>
      </c>
      <c r="D322" s="11" t="s">
        <v>94</v>
      </c>
    </row>
    <row r="323" spans="1:4" x14ac:dyDescent="0.4">
      <c r="A323" s="4">
        <f t="shared" si="21"/>
        <v>50355</v>
      </c>
      <c r="B323" s="2">
        <f>DATE(C311,11,11)</f>
        <v>50355</v>
      </c>
      <c r="C323" t="s">
        <v>77</v>
      </c>
      <c r="D323" s="11" t="s">
        <v>95</v>
      </c>
    </row>
    <row r="324" spans="1:4" x14ac:dyDescent="0.4">
      <c r="A324" s="4">
        <f t="shared" si="21"/>
        <v>50399</v>
      </c>
      <c r="B324" s="2">
        <f>DATE(C311,12,25)</f>
        <v>50399</v>
      </c>
      <c r="C324" t="s">
        <v>78</v>
      </c>
      <c r="D324" s="11" t="s">
        <v>96</v>
      </c>
    </row>
    <row r="325" spans="1:4" s="18" customFormat="1" ht="15" thickBot="1" x14ac:dyDescent="0.45">
      <c r="A325" s="16">
        <f t="shared" si="21"/>
        <v>50400</v>
      </c>
      <c r="B325" s="17">
        <f>DATE(C311,12,26)</f>
        <v>50400</v>
      </c>
      <c r="C325" s="18" t="s">
        <v>79</v>
      </c>
      <c r="D325" s="19" t="s">
        <v>97</v>
      </c>
    </row>
    <row r="326" spans="1:4" s="12" customFormat="1" x14ac:dyDescent="0.4">
      <c r="B326" s="13"/>
      <c r="C326" s="14">
        <f>C311+1</f>
        <v>2038</v>
      </c>
      <c r="D326" s="15"/>
    </row>
    <row r="327" spans="1:4" x14ac:dyDescent="0.4">
      <c r="A327" s="4">
        <f>B327</f>
        <v>50406</v>
      </c>
      <c r="B327" s="2">
        <f>DATE(C326,1,1)</f>
        <v>50406</v>
      </c>
      <c r="C327" t="s">
        <v>67</v>
      </c>
      <c r="D327" s="11" t="s">
        <v>86</v>
      </c>
    </row>
    <row r="328" spans="1:4" x14ac:dyDescent="0.4">
      <c r="A328" s="4">
        <f t="shared" ref="A328:A340" si="22">B328</f>
        <v>50451</v>
      </c>
      <c r="B328" s="2">
        <f>DATE(C326,2,1+7*3)-WEEKDAY(DATE(C326,2,8-2))</f>
        <v>50451</v>
      </c>
      <c r="C328" t="s">
        <v>68</v>
      </c>
      <c r="D328" s="11" t="s">
        <v>87</v>
      </c>
    </row>
    <row r="329" spans="1:4" x14ac:dyDescent="0.4">
      <c r="A329" s="4">
        <f t="shared" si="22"/>
        <v>50518</v>
      </c>
      <c r="B329" s="2">
        <f>IF(B330-3&lt;0,"ADD EASTER MONDAY DATE",B330-3)</f>
        <v>50518</v>
      </c>
      <c r="C329" t="s">
        <v>69</v>
      </c>
      <c r="D329" s="11" t="s">
        <v>88</v>
      </c>
    </row>
    <row r="330" spans="1:4" x14ac:dyDescent="0.4">
      <c r="A330" s="4">
        <f t="shared" si="22"/>
        <v>50521</v>
      </c>
      <c r="B330" s="2">
        <f>(DOLLAR(("4/"&amp;C326)/7+MOD(19*MOD(C326,19)-7,30)*14%,)*7-6)+1</f>
        <v>50521</v>
      </c>
      <c r="C330" t="s">
        <v>70</v>
      </c>
      <c r="D330" s="11" t="s">
        <v>90</v>
      </c>
    </row>
    <row r="331" spans="1:4" x14ac:dyDescent="0.4">
      <c r="A331" s="4">
        <f t="shared" si="22"/>
        <v>50549</v>
      </c>
      <c r="B331" s="2">
        <f>DATE(C326,5,25)-WEEKDAY(DATE(C326,5,25)-2)</f>
        <v>50549</v>
      </c>
      <c r="C331" t="s">
        <v>71</v>
      </c>
      <c r="D331" s="11" t="s">
        <v>89</v>
      </c>
    </row>
    <row r="332" spans="1:4" x14ac:dyDescent="0.4">
      <c r="A332" s="4">
        <f t="shared" si="22"/>
        <v>50580</v>
      </c>
      <c r="B332" s="2">
        <f>DATE(C326,6,24)</f>
        <v>50580</v>
      </c>
      <c r="C332" t="s">
        <v>72</v>
      </c>
      <c r="D332" s="11" t="s">
        <v>98</v>
      </c>
    </row>
    <row r="333" spans="1:4" x14ac:dyDescent="0.4">
      <c r="A333" s="4">
        <f t="shared" si="22"/>
        <v>50587</v>
      </c>
      <c r="B333" s="2">
        <f>DATE(C326,7,1)</f>
        <v>50587</v>
      </c>
      <c r="C333" t="s">
        <v>73</v>
      </c>
      <c r="D333" s="11" t="s">
        <v>91</v>
      </c>
    </row>
    <row r="334" spans="1:4" x14ac:dyDescent="0.4">
      <c r="A334" s="4">
        <f t="shared" si="22"/>
        <v>50619</v>
      </c>
      <c r="B334" s="2">
        <f>DATE(C326,8,1+7*1)-WEEKDAY(DATE(C326,8,8-2))</f>
        <v>50619</v>
      </c>
      <c r="C334" t="s">
        <v>74</v>
      </c>
      <c r="D334" s="11" t="s">
        <v>92</v>
      </c>
    </row>
    <row r="335" spans="1:4" x14ac:dyDescent="0.4">
      <c r="A335" s="4">
        <f t="shared" si="22"/>
        <v>50654</v>
      </c>
      <c r="B335" s="2">
        <f>DATE(C326,9,1+7*1)-WEEKDAY(DATE(C326,9,8-2))</f>
        <v>50654</v>
      </c>
      <c r="C335" t="s">
        <v>75</v>
      </c>
      <c r="D335" s="11" t="s">
        <v>93</v>
      </c>
    </row>
    <row r="336" spans="1:4" x14ac:dyDescent="0.4">
      <c r="A336" s="4">
        <f t="shared" si="22"/>
        <v>50678</v>
      </c>
      <c r="B336" s="2">
        <f>DATE(C326,9,30)</f>
        <v>50678</v>
      </c>
      <c r="C336" t="s">
        <v>99</v>
      </c>
      <c r="D336" s="11" t="s">
        <v>100</v>
      </c>
    </row>
    <row r="337" spans="1:4" x14ac:dyDescent="0.4">
      <c r="A337" s="4">
        <f t="shared" si="22"/>
        <v>50689</v>
      </c>
      <c r="B337" s="2">
        <f>DATE(C326,10,1+7*2)-WEEKDAY(DATE(C326,10,8-2))</f>
        <v>50689</v>
      </c>
      <c r="C337" t="s">
        <v>76</v>
      </c>
      <c r="D337" s="11" t="s">
        <v>94</v>
      </c>
    </row>
    <row r="338" spans="1:4" x14ac:dyDescent="0.4">
      <c r="A338" s="4">
        <f t="shared" si="22"/>
        <v>50720</v>
      </c>
      <c r="B338" s="2">
        <f>DATE(C326,11,11)</f>
        <v>50720</v>
      </c>
      <c r="C338" t="s">
        <v>77</v>
      </c>
      <c r="D338" s="11" t="s">
        <v>95</v>
      </c>
    </row>
    <row r="339" spans="1:4" x14ac:dyDescent="0.4">
      <c r="A339" s="4">
        <f t="shared" si="22"/>
        <v>50764</v>
      </c>
      <c r="B339" s="2">
        <f>DATE(C326,12,25)</f>
        <v>50764</v>
      </c>
      <c r="C339" t="s">
        <v>78</v>
      </c>
      <c r="D339" s="11" t="s">
        <v>96</v>
      </c>
    </row>
    <row r="340" spans="1:4" s="18" customFormat="1" ht="15" thickBot="1" x14ac:dyDescent="0.45">
      <c r="A340" s="16">
        <f t="shared" si="22"/>
        <v>50765</v>
      </c>
      <c r="B340" s="17">
        <f>DATE(C326,12,26)</f>
        <v>50765</v>
      </c>
      <c r="C340" s="18" t="s">
        <v>79</v>
      </c>
      <c r="D340" s="19" t="s">
        <v>97</v>
      </c>
    </row>
    <row r="341" spans="1:4" s="12" customFormat="1" x14ac:dyDescent="0.4">
      <c r="B341" s="13"/>
      <c r="C341" s="14">
        <f>C326+1</f>
        <v>2039</v>
      </c>
      <c r="D341" s="15"/>
    </row>
    <row r="342" spans="1:4" x14ac:dyDescent="0.4">
      <c r="A342" s="4">
        <f>B342</f>
        <v>50771</v>
      </c>
      <c r="B342" s="2">
        <f>DATE(C341,1,1)</f>
        <v>50771</v>
      </c>
      <c r="C342" t="s">
        <v>67</v>
      </c>
      <c r="D342" s="11" t="s">
        <v>86</v>
      </c>
    </row>
    <row r="343" spans="1:4" x14ac:dyDescent="0.4">
      <c r="A343" s="4">
        <f t="shared" ref="A343:A355" si="23">B343</f>
        <v>50822</v>
      </c>
      <c r="B343" s="2">
        <f>DATE(C341,2,1+7*3)-WEEKDAY(DATE(C341,2,8-2))</f>
        <v>50822</v>
      </c>
      <c r="C343" t="s">
        <v>68</v>
      </c>
      <c r="D343" s="11" t="s">
        <v>87</v>
      </c>
    </row>
    <row r="344" spans="1:4" x14ac:dyDescent="0.4">
      <c r="A344" s="4">
        <f t="shared" si="23"/>
        <v>50868</v>
      </c>
      <c r="B344" s="2">
        <f>IF(B345-3&lt;0,"ADD EASTER MONDAY DATE",B345-3)</f>
        <v>50868</v>
      </c>
      <c r="C344" t="s">
        <v>69</v>
      </c>
      <c r="D344" s="11" t="s">
        <v>88</v>
      </c>
    </row>
    <row r="345" spans="1:4" x14ac:dyDescent="0.4">
      <c r="A345" s="4">
        <f t="shared" si="23"/>
        <v>50871</v>
      </c>
      <c r="B345" s="2">
        <f>(DOLLAR(("4/"&amp;C341)/7+MOD(19*MOD(C341,19)-7,30)*14%,)*7-6)+1</f>
        <v>50871</v>
      </c>
      <c r="C345" t="s">
        <v>70</v>
      </c>
      <c r="D345" s="11" t="s">
        <v>90</v>
      </c>
    </row>
    <row r="346" spans="1:4" x14ac:dyDescent="0.4">
      <c r="A346" s="4">
        <f t="shared" si="23"/>
        <v>50913</v>
      </c>
      <c r="B346" s="2">
        <f>DATE(C341,5,25)-WEEKDAY(DATE(C341,5,25)-2)</f>
        <v>50913</v>
      </c>
      <c r="C346" t="s">
        <v>71</v>
      </c>
      <c r="D346" s="11" t="s">
        <v>89</v>
      </c>
    </row>
    <row r="347" spans="1:4" x14ac:dyDescent="0.4">
      <c r="A347" s="4">
        <f t="shared" si="23"/>
        <v>50945</v>
      </c>
      <c r="B347" s="2">
        <f>DATE(C341,6,24)</f>
        <v>50945</v>
      </c>
      <c r="C347" t="s">
        <v>72</v>
      </c>
      <c r="D347" s="11" t="s">
        <v>98</v>
      </c>
    </row>
    <row r="348" spans="1:4" x14ac:dyDescent="0.4">
      <c r="A348" s="4">
        <f t="shared" si="23"/>
        <v>50952</v>
      </c>
      <c r="B348" s="2">
        <f>DATE(C341,7,1)</f>
        <v>50952</v>
      </c>
      <c r="C348" t="s">
        <v>73</v>
      </c>
      <c r="D348" s="11" t="s">
        <v>91</v>
      </c>
    </row>
    <row r="349" spans="1:4" x14ac:dyDescent="0.4">
      <c r="A349" s="4">
        <f t="shared" si="23"/>
        <v>50983</v>
      </c>
      <c r="B349" s="2">
        <f>DATE(C341,8,1+7*1)-WEEKDAY(DATE(C341,8,8-2))</f>
        <v>50983</v>
      </c>
      <c r="C349" t="s">
        <v>74</v>
      </c>
      <c r="D349" s="11" t="s">
        <v>92</v>
      </c>
    </row>
    <row r="350" spans="1:4" x14ac:dyDescent="0.4">
      <c r="A350" s="4">
        <f t="shared" si="23"/>
        <v>51018</v>
      </c>
      <c r="B350" s="2">
        <f>DATE(C341,9,1+7*1)-WEEKDAY(DATE(C341,9,8-2))</f>
        <v>51018</v>
      </c>
      <c r="C350" t="s">
        <v>75</v>
      </c>
      <c r="D350" s="11" t="s">
        <v>93</v>
      </c>
    </row>
    <row r="351" spans="1:4" x14ac:dyDescent="0.4">
      <c r="A351" s="4">
        <f t="shared" si="23"/>
        <v>51043</v>
      </c>
      <c r="B351" s="2">
        <f>DATE(C341,9,30)</f>
        <v>51043</v>
      </c>
      <c r="C351" t="s">
        <v>99</v>
      </c>
      <c r="D351" s="11" t="s">
        <v>100</v>
      </c>
    </row>
    <row r="352" spans="1:4" x14ac:dyDescent="0.4">
      <c r="A352" s="4">
        <f t="shared" si="23"/>
        <v>51053</v>
      </c>
      <c r="B352" s="2">
        <f>DATE(C341,10,1+7*2)-WEEKDAY(DATE(C341,10,8-2))</f>
        <v>51053</v>
      </c>
      <c r="C352" t="s">
        <v>76</v>
      </c>
      <c r="D352" s="11" t="s">
        <v>94</v>
      </c>
    </row>
    <row r="353" spans="1:4" x14ac:dyDescent="0.4">
      <c r="A353" s="4">
        <f t="shared" si="23"/>
        <v>51085</v>
      </c>
      <c r="B353" s="2">
        <f>DATE(C341,11,11)</f>
        <v>51085</v>
      </c>
      <c r="C353" t="s">
        <v>77</v>
      </c>
      <c r="D353" s="11" t="s">
        <v>95</v>
      </c>
    </row>
    <row r="354" spans="1:4" x14ac:dyDescent="0.4">
      <c r="A354" s="4">
        <f t="shared" si="23"/>
        <v>51129</v>
      </c>
      <c r="B354" s="2">
        <f>DATE(C341,12,25)</f>
        <v>51129</v>
      </c>
      <c r="C354" t="s">
        <v>78</v>
      </c>
      <c r="D354" s="11" t="s">
        <v>96</v>
      </c>
    </row>
    <row r="355" spans="1:4" s="18" customFormat="1" ht="15" thickBot="1" x14ac:dyDescent="0.45">
      <c r="A355" s="16">
        <f t="shared" si="23"/>
        <v>51130</v>
      </c>
      <c r="B355" s="17">
        <f>DATE(C341,12,26)</f>
        <v>51130</v>
      </c>
      <c r="C355" s="18" t="s">
        <v>79</v>
      </c>
      <c r="D355" s="19" t="s">
        <v>97</v>
      </c>
    </row>
    <row r="356" spans="1:4" s="12" customFormat="1" x14ac:dyDescent="0.4">
      <c r="B356" s="13"/>
      <c r="C356" s="14">
        <f>C341+1</f>
        <v>2040</v>
      </c>
      <c r="D356" s="15"/>
    </row>
    <row r="357" spans="1:4" x14ac:dyDescent="0.4">
      <c r="A357" s="4">
        <f>B357</f>
        <v>51136</v>
      </c>
      <c r="B357" s="2">
        <f>DATE(C356,1,1)</f>
        <v>51136</v>
      </c>
      <c r="C357" t="s">
        <v>67</v>
      </c>
      <c r="D357" s="11" t="s">
        <v>86</v>
      </c>
    </row>
    <row r="358" spans="1:4" x14ac:dyDescent="0.4">
      <c r="A358" s="4">
        <f t="shared" ref="A358:A370" si="24">B358</f>
        <v>51186</v>
      </c>
      <c r="B358" s="2">
        <f>DATE(C356,2,1+7*3)-WEEKDAY(DATE(C356,2,8-2))</f>
        <v>51186</v>
      </c>
      <c r="C358" t="s">
        <v>68</v>
      </c>
      <c r="D358" s="11" t="s">
        <v>87</v>
      </c>
    </row>
    <row r="359" spans="1:4" x14ac:dyDescent="0.4">
      <c r="A359" s="4">
        <f t="shared" si="24"/>
        <v>51225</v>
      </c>
      <c r="B359" s="2">
        <f>IF(B360-3&lt;0,"ADD EASTER MONDAY DATE",B360-3)</f>
        <v>51225</v>
      </c>
      <c r="C359" t="s">
        <v>69</v>
      </c>
      <c r="D359" s="11" t="s">
        <v>88</v>
      </c>
    </row>
    <row r="360" spans="1:4" x14ac:dyDescent="0.4">
      <c r="A360" s="4">
        <f t="shared" si="24"/>
        <v>51228</v>
      </c>
      <c r="B360" s="2">
        <f>(DOLLAR(("4/"&amp;C356)/7+MOD(19*MOD(C356,19)-7,30)*14%,)*7-6)+1</f>
        <v>51228</v>
      </c>
      <c r="C360" t="s">
        <v>70</v>
      </c>
      <c r="D360" s="11" t="s">
        <v>90</v>
      </c>
    </row>
    <row r="361" spans="1:4" x14ac:dyDescent="0.4">
      <c r="A361" s="4">
        <f t="shared" si="24"/>
        <v>51277</v>
      </c>
      <c r="B361" s="2">
        <f>DATE(C356,5,25)-WEEKDAY(DATE(C356,5,25)-2)</f>
        <v>51277</v>
      </c>
      <c r="C361" t="s">
        <v>71</v>
      </c>
      <c r="D361" s="11" t="s">
        <v>89</v>
      </c>
    </row>
    <row r="362" spans="1:4" x14ac:dyDescent="0.4">
      <c r="A362" s="4">
        <f t="shared" si="24"/>
        <v>51311</v>
      </c>
      <c r="B362" s="2">
        <f>DATE(C356,6,24)</f>
        <v>51311</v>
      </c>
      <c r="C362" t="s">
        <v>72</v>
      </c>
      <c r="D362" s="11" t="s">
        <v>98</v>
      </c>
    </row>
    <row r="363" spans="1:4" x14ac:dyDescent="0.4">
      <c r="A363" s="4">
        <f t="shared" si="24"/>
        <v>51318</v>
      </c>
      <c r="B363" s="2">
        <f>DATE(C356,7,1)</f>
        <v>51318</v>
      </c>
      <c r="C363" t="s">
        <v>73</v>
      </c>
      <c r="D363" s="11" t="s">
        <v>91</v>
      </c>
    </row>
    <row r="364" spans="1:4" x14ac:dyDescent="0.4">
      <c r="A364" s="4">
        <f t="shared" si="24"/>
        <v>51354</v>
      </c>
      <c r="B364" s="2">
        <f>DATE(C356,8,1+7*1)-WEEKDAY(DATE(C356,8,8-2))</f>
        <v>51354</v>
      </c>
      <c r="C364" t="s">
        <v>74</v>
      </c>
      <c r="D364" s="11" t="s">
        <v>92</v>
      </c>
    </row>
    <row r="365" spans="1:4" x14ac:dyDescent="0.4">
      <c r="A365" s="4">
        <f t="shared" si="24"/>
        <v>51382</v>
      </c>
      <c r="B365" s="2">
        <f>DATE(C356,9,1+7*1)-WEEKDAY(DATE(C356,9,8-2))</f>
        <v>51382</v>
      </c>
      <c r="C365" t="s">
        <v>75</v>
      </c>
      <c r="D365" s="11" t="s">
        <v>93</v>
      </c>
    </row>
    <row r="366" spans="1:4" x14ac:dyDescent="0.4">
      <c r="A366" s="4">
        <f t="shared" si="24"/>
        <v>51409</v>
      </c>
      <c r="B366" s="2">
        <f>DATE(C356,9,30)</f>
        <v>51409</v>
      </c>
      <c r="C366" t="s">
        <v>99</v>
      </c>
      <c r="D366" s="11" t="s">
        <v>100</v>
      </c>
    </row>
    <row r="367" spans="1:4" x14ac:dyDescent="0.4">
      <c r="A367" s="4">
        <f t="shared" si="24"/>
        <v>51417</v>
      </c>
      <c r="B367" s="2">
        <f>DATE(C356,10,1+7*2)-WEEKDAY(DATE(C356,10,8-2))</f>
        <v>51417</v>
      </c>
      <c r="C367" t="s">
        <v>76</v>
      </c>
      <c r="D367" s="11" t="s">
        <v>94</v>
      </c>
    </row>
    <row r="368" spans="1:4" x14ac:dyDescent="0.4">
      <c r="A368" s="4">
        <f t="shared" si="24"/>
        <v>51451</v>
      </c>
      <c r="B368" s="2">
        <f>DATE(C356,11,11)</f>
        <v>51451</v>
      </c>
      <c r="C368" t="s">
        <v>77</v>
      </c>
      <c r="D368" s="11" t="s">
        <v>95</v>
      </c>
    </row>
    <row r="369" spans="1:4" x14ac:dyDescent="0.4">
      <c r="A369" s="4">
        <f t="shared" si="24"/>
        <v>51495</v>
      </c>
      <c r="B369" s="2">
        <f>DATE(C356,12,25)</f>
        <v>51495</v>
      </c>
      <c r="C369" t="s">
        <v>78</v>
      </c>
      <c r="D369" s="11" t="s">
        <v>96</v>
      </c>
    </row>
    <row r="370" spans="1:4" s="18" customFormat="1" ht="15" thickBot="1" x14ac:dyDescent="0.45">
      <c r="A370" s="16">
        <f t="shared" si="24"/>
        <v>51496</v>
      </c>
      <c r="B370" s="17">
        <f>DATE(C356,12,26)</f>
        <v>51496</v>
      </c>
      <c r="C370" s="18" t="s">
        <v>79</v>
      </c>
      <c r="D370" s="19" t="s">
        <v>97</v>
      </c>
    </row>
    <row r="371" spans="1:4" s="12" customFormat="1" x14ac:dyDescent="0.4">
      <c r="B371" s="13"/>
      <c r="C371" s="14">
        <f>C356+1</f>
        <v>2041</v>
      </c>
      <c r="D371" s="15"/>
    </row>
    <row r="372" spans="1:4" x14ac:dyDescent="0.4">
      <c r="A372" s="4">
        <f>B372</f>
        <v>51502</v>
      </c>
      <c r="B372" s="2">
        <f>DATE(C371,1,1)</f>
        <v>51502</v>
      </c>
      <c r="C372" t="s">
        <v>67</v>
      </c>
      <c r="D372" s="11" t="s">
        <v>86</v>
      </c>
    </row>
    <row r="373" spans="1:4" x14ac:dyDescent="0.4">
      <c r="A373" s="4">
        <f t="shared" ref="A373:A385" si="25">B373</f>
        <v>51550</v>
      </c>
      <c r="B373" s="2">
        <f>DATE(C371,2,1+7*3)-WEEKDAY(DATE(C371,2,8-2))</f>
        <v>51550</v>
      </c>
      <c r="C373" t="s">
        <v>68</v>
      </c>
      <c r="D373" s="11" t="s">
        <v>87</v>
      </c>
    </row>
    <row r="374" spans="1:4" x14ac:dyDescent="0.4">
      <c r="A374" s="4">
        <f t="shared" si="25"/>
        <v>51610</v>
      </c>
      <c r="B374" s="2">
        <f>IF(B375-3&lt;0,"ADD EASTER MONDAY DATE",B375-3)</f>
        <v>51610</v>
      </c>
      <c r="C374" t="s">
        <v>69</v>
      </c>
      <c r="D374" s="11" t="s">
        <v>88</v>
      </c>
    </row>
    <row r="375" spans="1:4" x14ac:dyDescent="0.4">
      <c r="A375" s="4">
        <f t="shared" si="25"/>
        <v>51613</v>
      </c>
      <c r="B375" s="2">
        <f>(DOLLAR(("4/"&amp;C371)/7+MOD(19*MOD(C371,19)-7,30)*14%,)*7-6)+1</f>
        <v>51613</v>
      </c>
      <c r="C375" t="s">
        <v>70</v>
      </c>
      <c r="D375" s="11" t="s">
        <v>90</v>
      </c>
    </row>
    <row r="376" spans="1:4" x14ac:dyDescent="0.4">
      <c r="A376" s="4">
        <f t="shared" si="25"/>
        <v>51641</v>
      </c>
      <c r="B376" s="2">
        <f>DATE(C371,5,25)-WEEKDAY(DATE(C371,5,25)-2)</f>
        <v>51641</v>
      </c>
      <c r="C376" t="s">
        <v>71</v>
      </c>
      <c r="D376" s="11" t="s">
        <v>89</v>
      </c>
    </row>
    <row r="377" spans="1:4" x14ac:dyDescent="0.4">
      <c r="A377" s="4">
        <f t="shared" si="25"/>
        <v>51676</v>
      </c>
      <c r="B377" s="2">
        <f>DATE(C371,6,24)</f>
        <v>51676</v>
      </c>
      <c r="C377" t="s">
        <v>72</v>
      </c>
      <c r="D377" s="11" t="s">
        <v>98</v>
      </c>
    </row>
    <row r="378" spans="1:4" x14ac:dyDescent="0.4">
      <c r="A378" s="4">
        <f t="shared" si="25"/>
        <v>51683</v>
      </c>
      <c r="B378" s="2">
        <f>DATE(C371,7,1)</f>
        <v>51683</v>
      </c>
      <c r="C378" t="s">
        <v>73</v>
      </c>
      <c r="D378" s="11" t="s">
        <v>91</v>
      </c>
    </row>
    <row r="379" spans="1:4" x14ac:dyDescent="0.4">
      <c r="A379" s="4">
        <f t="shared" si="25"/>
        <v>51718</v>
      </c>
      <c r="B379" s="2">
        <f>DATE(C371,8,1+7*1)-WEEKDAY(DATE(C371,8,8-2))</f>
        <v>51718</v>
      </c>
      <c r="C379" t="s">
        <v>74</v>
      </c>
      <c r="D379" s="11" t="s">
        <v>92</v>
      </c>
    </row>
    <row r="380" spans="1:4" x14ac:dyDescent="0.4">
      <c r="A380" s="4">
        <f t="shared" si="25"/>
        <v>51746</v>
      </c>
      <c r="B380" s="2">
        <f>DATE(C371,9,1+7*1)-WEEKDAY(DATE(C371,9,8-2))</f>
        <v>51746</v>
      </c>
      <c r="C380" t="s">
        <v>75</v>
      </c>
      <c r="D380" s="11" t="s">
        <v>93</v>
      </c>
    </row>
    <row r="381" spans="1:4" x14ac:dyDescent="0.4">
      <c r="A381" s="4">
        <f t="shared" si="25"/>
        <v>51774</v>
      </c>
      <c r="B381" s="2">
        <f>DATE(C371,9,30)</f>
        <v>51774</v>
      </c>
      <c r="C381" t="s">
        <v>99</v>
      </c>
      <c r="D381" s="11" t="s">
        <v>100</v>
      </c>
    </row>
    <row r="382" spans="1:4" x14ac:dyDescent="0.4">
      <c r="A382" s="4">
        <f t="shared" si="25"/>
        <v>51788</v>
      </c>
      <c r="B382" s="2">
        <f>DATE(C371,10,1+7*2)-WEEKDAY(DATE(C371,10,8-2))</f>
        <v>51788</v>
      </c>
      <c r="C382" t="s">
        <v>76</v>
      </c>
      <c r="D382" s="11" t="s">
        <v>94</v>
      </c>
    </row>
    <row r="383" spans="1:4" x14ac:dyDescent="0.4">
      <c r="A383" s="4">
        <f t="shared" si="25"/>
        <v>51816</v>
      </c>
      <c r="B383" s="2">
        <f>DATE(C371,11,11)</f>
        <v>51816</v>
      </c>
      <c r="C383" t="s">
        <v>77</v>
      </c>
      <c r="D383" s="11" t="s">
        <v>95</v>
      </c>
    </row>
    <row r="384" spans="1:4" x14ac:dyDescent="0.4">
      <c r="A384" s="4">
        <f t="shared" si="25"/>
        <v>51860</v>
      </c>
      <c r="B384" s="2">
        <f>DATE(C371,12,25)</f>
        <v>51860</v>
      </c>
      <c r="C384" t="s">
        <v>78</v>
      </c>
      <c r="D384" s="11" t="s">
        <v>96</v>
      </c>
    </row>
    <row r="385" spans="1:4" s="18" customFormat="1" ht="15" thickBot="1" x14ac:dyDescent="0.45">
      <c r="A385" s="16">
        <f t="shared" si="25"/>
        <v>51861</v>
      </c>
      <c r="B385" s="17">
        <f>DATE(C371,12,26)</f>
        <v>51861</v>
      </c>
      <c r="C385" s="18" t="s">
        <v>79</v>
      </c>
      <c r="D385" s="19" t="s">
        <v>97</v>
      </c>
    </row>
    <row r="386" spans="1:4" s="12" customFormat="1" x14ac:dyDescent="0.4">
      <c r="B386" s="13"/>
      <c r="C386" s="14">
        <f>C371+1</f>
        <v>2042</v>
      </c>
      <c r="D386" s="15"/>
    </row>
    <row r="387" spans="1:4" x14ac:dyDescent="0.4">
      <c r="A387" s="4">
        <f>B387</f>
        <v>51867</v>
      </c>
      <c r="B387" s="2">
        <f>DATE(C386,1,1)</f>
        <v>51867</v>
      </c>
      <c r="C387" t="s">
        <v>67</v>
      </c>
      <c r="D387" s="11" t="s">
        <v>86</v>
      </c>
    </row>
    <row r="388" spans="1:4" x14ac:dyDescent="0.4">
      <c r="A388" s="4">
        <f t="shared" ref="A388:A400" si="26">B388</f>
        <v>51914</v>
      </c>
      <c r="B388" s="2">
        <f>DATE(C386,2,1+7*3)-WEEKDAY(DATE(C386,2,8-2))</f>
        <v>51914</v>
      </c>
      <c r="C388" t="s">
        <v>68</v>
      </c>
      <c r="D388" s="11" t="s">
        <v>87</v>
      </c>
    </row>
    <row r="389" spans="1:4" x14ac:dyDescent="0.4">
      <c r="A389" s="4">
        <f t="shared" si="26"/>
        <v>51960</v>
      </c>
      <c r="B389" s="2">
        <f>IF(B390-3&lt;0,"ADD EASTER MONDAY DATE",B390-3)</f>
        <v>51960</v>
      </c>
      <c r="C389" t="s">
        <v>69</v>
      </c>
      <c r="D389" s="11" t="s">
        <v>88</v>
      </c>
    </row>
    <row r="390" spans="1:4" x14ac:dyDescent="0.4">
      <c r="A390" s="4">
        <f t="shared" si="26"/>
        <v>51963</v>
      </c>
      <c r="B390" s="2">
        <f>(DOLLAR(("4/"&amp;C386)/7+MOD(19*MOD(C386,19)-7,30)*14%,)*7-6)+1</f>
        <v>51963</v>
      </c>
      <c r="C390" t="s">
        <v>70</v>
      </c>
      <c r="D390" s="11" t="s">
        <v>90</v>
      </c>
    </row>
    <row r="391" spans="1:4" x14ac:dyDescent="0.4">
      <c r="A391" s="4">
        <f t="shared" si="26"/>
        <v>52005</v>
      </c>
      <c r="B391" s="2">
        <f>DATE(C386,5,25)-WEEKDAY(DATE(C386,5,25)-2)</f>
        <v>52005</v>
      </c>
      <c r="C391" t="s">
        <v>71</v>
      </c>
      <c r="D391" s="11" t="s">
        <v>89</v>
      </c>
    </row>
    <row r="392" spans="1:4" x14ac:dyDescent="0.4">
      <c r="A392" s="4">
        <f t="shared" si="26"/>
        <v>52041</v>
      </c>
      <c r="B392" s="2">
        <f>DATE(C386,6,24)</f>
        <v>52041</v>
      </c>
      <c r="C392" t="s">
        <v>72</v>
      </c>
      <c r="D392" s="11" t="s">
        <v>98</v>
      </c>
    </row>
    <row r="393" spans="1:4" x14ac:dyDescent="0.4">
      <c r="A393" s="4">
        <f t="shared" si="26"/>
        <v>52048</v>
      </c>
      <c r="B393" s="2">
        <f>DATE(C386,7,1)</f>
        <v>52048</v>
      </c>
      <c r="C393" t="s">
        <v>73</v>
      </c>
      <c r="D393" s="11" t="s">
        <v>91</v>
      </c>
    </row>
    <row r="394" spans="1:4" x14ac:dyDescent="0.4">
      <c r="A394" s="4">
        <f t="shared" si="26"/>
        <v>52082</v>
      </c>
      <c r="B394" s="2">
        <f>DATE(C386,8,1+7*1)-WEEKDAY(DATE(C386,8,8-2))</f>
        <v>52082</v>
      </c>
      <c r="C394" t="s">
        <v>74</v>
      </c>
      <c r="D394" s="11" t="s">
        <v>92</v>
      </c>
    </row>
    <row r="395" spans="1:4" x14ac:dyDescent="0.4">
      <c r="A395" s="4">
        <f t="shared" si="26"/>
        <v>52110</v>
      </c>
      <c r="B395" s="2">
        <f>DATE(C386,9,1+7*1)-WEEKDAY(DATE(C386,9,8-2))</f>
        <v>52110</v>
      </c>
      <c r="C395" t="s">
        <v>75</v>
      </c>
      <c r="D395" s="11" t="s">
        <v>93</v>
      </c>
    </row>
    <row r="396" spans="1:4" x14ac:dyDescent="0.4">
      <c r="A396" s="4">
        <f t="shared" si="26"/>
        <v>52139</v>
      </c>
      <c r="B396" s="2">
        <f>DATE(C386,9,30)</f>
        <v>52139</v>
      </c>
      <c r="C396" t="s">
        <v>99</v>
      </c>
      <c r="D396" s="11" t="s">
        <v>100</v>
      </c>
    </row>
    <row r="397" spans="1:4" x14ac:dyDescent="0.4">
      <c r="A397" s="4">
        <f t="shared" si="26"/>
        <v>52152</v>
      </c>
      <c r="B397" s="2">
        <f>DATE(C386,10,1+7*2)-WEEKDAY(DATE(C386,10,8-2))</f>
        <v>52152</v>
      </c>
      <c r="C397" t="s">
        <v>76</v>
      </c>
      <c r="D397" s="11" t="s">
        <v>94</v>
      </c>
    </row>
    <row r="398" spans="1:4" x14ac:dyDescent="0.4">
      <c r="A398" s="4">
        <f t="shared" si="26"/>
        <v>52181</v>
      </c>
      <c r="B398" s="2">
        <f>DATE(C386,11,11)</f>
        <v>52181</v>
      </c>
      <c r="C398" t="s">
        <v>77</v>
      </c>
      <c r="D398" s="11" t="s">
        <v>95</v>
      </c>
    </row>
    <row r="399" spans="1:4" x14ac:dyDescent="0.4">
      <c r="A399" s="4">
        <f t="shared" si="26"/>
        <v>52225</v>
      </c>
      <c r="B399" s="2">
        <f>DATE(C386,12,25)</f>
        <v>52225</v>
      </c>
      <c r="C399" t="s">
        <v>78</v>
      </c>
      <c r="D399" s="11" t="s">
        <v>96</v>
      </c>
    </row>
    <row r="400" spans="1:4" s="18" customFormat="1" ht="15" thickBot="1" x14ac:dyDescent="0.45">
      <c r="A400" s="16">
        <f t="shared" si="26"/>
        <v>52226</v>
      </c>
      <c r="B400" s="17">
        <f>DATE(C386,12,26)</f>
        <v>52226</v>
      </c>
      <c r="C400" s="18" t="s">
        <v>79</v>
      </c>
      <c r="D400" s="19" t="s">
        <v>97</v>
      </c>
    </row>
    <row r="401" spans="1:4" s="12" customFormat="1" x14ac:dyDescent="0.4">
      <c r="B401" s="13"/>
      <c r="C401" s="14">
        <f>C386+1</f>
        <v>2043</v>
      </c>
      <c r="D401" s="15"/>
    </row>
    <row r="402" spans="1:4" x14ac:dyDescent="0.4">
      <c r="A402" s="4">
        <f>B402</f>
        <v>52232</v>
      </c>
      <c r="B402" s="2">
        <f>DATE(C401,1,1)</f>
        <v>52232</v>
      </c>
      <c r="C402" t="s">
        <v>67</v>
      </c>
      <c r="D402" s="11" t="s">
        <v>86</v>
      </c>
    </row>
    <row r="403" spans="1:4" x14ac:dyDescent="0.4">
      <c r="A403" s="4">
        <f t="shared" ref="A403:A415" si="27">B403</f>
        <v>52278</v>
      </c>
      <c r="B403" s="2">
        <f>DATE(C401,2,1+7*3)-WEEKDAY(DATE(C401,2,8-2))</f>
        <v>52278</v>
      </c>
      <c r="C403" t="s">
        <v>68</v>
      </c>
      <c r="D403" s="11" t="s">
        <v>87</v>
      </c>
    </row>
    <row r="404" spans="1:4" x14ac:dyDescent="0.4">
      <c r="A404" s="4">
        <f t="shared" si="27"/>
        <v>52317</v>
      </c>
      <c r="B404" s="2">
        <f>IF(B405-3&lt;0,"ADD EASTER MONDAY DATE",B405-3)</f>
        <v>52317</v>
      </c>
      <c r="C404" t="s">
        <v>69</v>
      </c>
      <c r="D404" s="11" t="s">
        <v>88</v>
      </c>
    </row>
    <row r="405" spans="1:4" x14ac:dyDescent="0.4">
      <c r="A405" s="4">
        <f t="shared" si="27"/>
        <v>52320</v>
      </c>
      <c r="B405" s="2">
        <f>(DOLLAR(("4/"&amp;C401)/7+MOD(19*MOD(C401,19)-7,30)*14%,)*7-6)+1</f>
        <v>52320</v>
      </c>
      <c r="C405" t="s">
        <v>70</v>
      </c>
      <c r="D405" s="11" t="s">
        <v>90</v>
      </c>
    </row>
    <row r="406" spans="1:4" x14ac:dyDescent="0.4">
      <c r="A406" s="4">
        <f t="shared" si="27"/>
        <v>52369</v>
      </c>
      <c r="B406" s="2">
        <f>DATE(C401,5,25)-WEEKDAY(DATE(C401,5,25)-2)</f>
        <v>52369</v>
      </c>
      <c r="C406" t="s">
        <v>71</v>
      </c>
      <c r="D406" s="11" t="s">
        <v>89</v>
      </c>
    </row>
    <row r="407" spans="1:4" x14ac:dyDescent="0.4">
      <c r="A407" s="4">
        <f t="shared" si="27"/>
        <v>52406</v>
      </c>
      <c r="B407" s="2">
        <f>DATE(C401,6,24)</f>
        <v>52406</v>
      </c>
      <c r="C407" t="s">
        <v>72</v>
      </c>
      <c r="D407" s="11" t="s">
        <v>98</v>
      </c>
    </row>
    <row r="408" spans="1:4" x14ac:dyDescent="0.4">
      <c r="A408" s="4">
        <f t="shared" si="27"/>
        <v>52413</v>
      </c>
      <c r="B408" s="2">
        <f>DATE(C401,7,1)</f>
        <v>52413</v>
      </c>
      <c r="C408" t="s">
        <v>73</v>
      </c>
      <c r="D408" s="11" t="s">
        <v>91</v>
      </c>
    </row>
    <row r="409" spans="1:4" x14ac:dyDescent="0.4">
      <c r="A409" s="4">
        <f t="shared" si="27"/>
        <v>52446</v>
      </c>
      <c r="B409" s="2">
        <f>DATE(C401,8,1+7*1)-WEEKDAY(DATE(C401,8,8-2))</f>
        <v>52446</v>
      </c>
      <c r="C409" t="s">
        <v>74</v>
      </c>
      <c r="D409" s="11" t="s">
        <v>92</v>
      </c>
    </row>
    <row r="410" spans="1:4" x14ac:dyDescent="0.4">
      <c r="A410" s="4">
        <f t="shared" si="27"/>
        <v>52481</v>
      </c>
      <c r="B410" s="2">
        <f>DATE(C401,9,1+7*1)-WEEKDAY(DATE(C401,9,8-2))</f>
        <v>52481</v>
      </c>
      <c r="C410" t="s">
        <v>75</v>
      </c>
      <c r="D410" s="11" t="s">
        <v>93</v>
      </c>
    </row>
    <row r="411" spans="1:4" x14ac:dyDescent="0.4">
      <c r="A411" s="4">
        <f t="shared" si="27"/>
        <v>52504</v>
      </c>
      <c r="B411" s="2">
        <f>DATE(C401,9,30)</f>
        <v>52504</v>
      </c>
      <c r="C411" t="s">
        <v>99</v>
      </c>
      <c r="D411" s="11" t="s">
        <v>100</v>
      </c>
    </row>
    <row r="412" spans="1:4" x14ac:dyDescent="0.4">
      <c r="A412" s="4">
        <f t="shared" si="27"/>
        <v>52516</v>
      </c>
      <c r="B412" s="2">
        <f>DATE(C401,10,1+7*2)-WEEKDAY(DATE(C401,10,8-2))</f>
        <v>52516</v>
      </c>
      <c r="C412" t="s">
        <v>76</v>
      </c>
      <c r="D412" s="11" t="s">
        <v>94</v>
      </c>
    </row>
    <row r="413" spans="1:4" x14ac:dyDescent="0.4">
      <c r="A413" s="4">
        <f t="shared" si="27"/>
        <v>52546</v>
      </c>
      <c r="B413" s="2">
        <f>DATE(C401,11,11)</f>
        <v>52546</v>
      </c>
      <c r="C413" t="s">
        <v>77</v>
      </c>
      <c r="D413" s="11" t="s">
        <v>95</v>
      </c>
    </row>
    <row r="414" spans="1:4" x14ac:dyDescent="0.4">
      <c r="A414" s="4">
        <f t="shared" si="27"/>
        <v>52590</v>
      </c>
      <c r="B414" s="2">
        <f>DATE(C401,12,25)</f>
        <v>52590</v>
      </c>
      <c r="C414" t="s">
        <v>78</v>
      </c>
      <c r="D414" s="11" t="s">
        <v>96</v>
      </c>
    </row>
    <row r="415" spans="1:4" s="18" customFormat="1" ht="15" thickBot="1" x14ac:dyDescent="0.45">
      <c r="A415" s="16">
        <f t="shared" si="27"/>
        <v>52591</v>
      </c>
      <c r="B415" s="17">
        <f>DATE(C401,12,26)</f>
        <v>52591</v>
      </c>
      <c r="C415" s="18" t="s">
        <v>79</v>
      </c>
      <c r="D415" s="19" t="s">
        <v>97</v>
      </c>
    </row>
    <row r="416" spans="1:4" s="12" customFormat="1" x14ac:dyDescent="0.4">
      <c r="B416" s="13"/>
      <c r="C416" s="14">
        <f>C401+1</f>
        <v>2044</v>
      </c>
      <c r="D416" s="15"/>
    </row>
    <row r="417" spans="1:4" x14ac:dyDescent="0.4">
      <c r="A417" s="4">
        <f>B417</f>
        <v>52597</v>
      </c>
      <c r="B417" s="2">
        <f>DATE(C416,1,1)</f>
        <v>52597</v>
      </c>
      <c r="C417" t="s">
        <v>67</v>
      </c>
      <c r="D417" s="11" t="s">
        <v>86</v>
      </c>
    </row>
    <row r="418" spans="1:4" x14ac:dyDescent="0.4">
      <c r="A418" s="4">
        <f t="shared" ref="A418:A430" si="28">B418</f>
        <v>52642</v>
      </c>
      <c r="B418" s="2">
        <f>DATE(C416,2,1+7*3)-WEEKDAY(DATE(C416,2,8-2))</f>
        <v>52642</v>
      </c>
      <c r="C418" t="s">
        <v>68</v>
      </c>
      <c r="D418" s="11" t="s">
        <v>87</v>
      </c>
    </row>
    <row r="419" spans="1:4" x14ac:dyDescent="0.4">
      <c r="A419" s="4">
        <f>B419</f>
        <v>52702</v>
      </c>
      <c r="B419" s="2">
        <f>IF(B420-3&lt;0,"ADD EASTER MONDAY DATE",B420-3)</f>
        <v>52702</v>
      </c>
      <c r="C419" t="s">
        <v>69</v>
      </c>
      <c r="D419" s="11" t="s">
        <v>88</v>
      </c>
    </row>
    <row r="420" spans="1:4" x14ac:dyDescent="0.4">
      <c r="A420" s="4">
        <f t="shared" si="28"/>
        <v>52705</v>
      </c>
      <c r="B420" s="2">
        <f>(DOLLAR(("4/"&amp;C416)/7+MOD(19*MOD(C416,19)-7,30)*14%,)*7-6)+1</f>
        <v>52705</v>
      </c>
      <c r="C420" t="s">
        <v>70</v>
      </c>
      <c r="D420" s="11" t="s">
        <v>90</v>
      </c>
    </row>
    <row r="421" spans="1:4" x14ac:dyDescent="0.4">
      <c r="A421" s="4">
        <f t="shared" si="28"/>
        <v>52740</v>
      </c>
      <c r="B421" s="2">
        <f>DATE(C416,5,25)-WEEKDAY(DATE(C416,5,25)-2)</f>
        <v>52740</v>
      </c>
      <c r="C421" t="s">
        <v>71</v>
      </c>
      <c r="D421" s="11" t="s">
        <v>89</v>
      </c>
    </row>
    <row r="422" spans="1:4" x14ac:dyDescent="0.4">
      <c r="A422" s="4">
        <f t="shared" si="28"/>
        <v>52772</v>
      </c>
      <c r="B422" s="2">
        <f>DATE(C416,6,24)</f>
        <v>52772</v>
      </c>
      <c r="C422" t="s">
        <v>72</v>
      </c>
      <c r="D422" s="11" t="s">
        <v>98</v>
      </c>
    </row>
    <row r="423" spans="1:4" x14ac:dyDescent="0.4">
      <c r="A423" s="4">
        <f t="shared" si="28"/>
        <v>52779</v>
      </c>
      <c r="B423" s="2">
        <f>DATE(C416,7,1)</f>
        <v>52779</v>
      </c>
      <c r="C423" t="s">
        <v>73</v>
      </c>
      <c r="D423" s="11" t="s">
        <v>91</v>
      </c>
    </row>
    <row r="424" spans="1:4" x14ac:dyDescent="0.4">
      <c r="A424" s="4">
        <f t="shared" si="28"/>
        <v>52810</v>
      </c>
      <c r="B424" s="2">
        <f>DATE(C416,8,1+7*1)-WEEKDAY(DATE(C416,8,8-2))</f>
        <v>52810</v>
      </c>
      <c r="C424" t="s">
        <v>74</v>
      </c>
      <c r="D424" s="11" t="s">
        <v>92</v>
      </c>
    </row>
    <row r="425" spans="1:4" x14ac:dyDescent="0.4">
      <c r="A425" s="4">
        <f t="shared" si="28"/>
        <v>52845</v>
      </c>
      <c r="B425" s="2">
        <f>DATE(C416,9,1+7*1)-WEEKDAY(DATE(C416,9,8-2))</f>
        <v>52845</v>
      </c>
      <c r="C425" t="s">
        <v>75</v>
      </c>
      <c r="D425" s="11" t="s">
        <v>93</v>
      </c>
    </row>
    <row r="426" spans="1:4" x14ac:dyDescent="0.4">
      <c r="A426" s="4">
        <f t="shared" si="28"/>
        <v>52870</v>
      </c>
      <c r="B426" s="2">
        <f>DATE(C416,9,30)</f>
        <v>52870</v>
      </c>
      <c r="C426" t="s">
        <v>99</v>
      </c>
      <c r="D426" s="11" t="s">
        <v>100</v>
      </c>
    </row>
    <row r="427" spans="1:4" x14ac:dyDescent="0.4">
      <c r="A427" s="4">
        <f t="shared" si="28"/>
        <v>52880</v>
      </c>
      <c r="B427" s="2">
        <f>DATE(C416,10,1+7*2)-WEEKDAY(DATE(C416,10,8-2))</f>
        <v>52880</v>
      </c>
      <c r="C427" t="s">
        <v>76</v>
      </c>
      <c r="D427" s="11" t="s">
        <v>94</v>
      </c>
    </row>
    <row r="428" spans="1:4" x14ac:dyDescent="0.4">
      <c r="A428" s="4">
        <f t="shared" si="28"/>
        <v>52912</v>
      </c>
      <c r="B428" s="2">
        <f>DATE(C416,11,11)</f>
        <v>52912</v>
      </c>
      <c r="C428" t="s">
        <v>77</v>
      </c>
      <c r="D428" s="11" t="s">
        <v>95</v>
      </c>
    </row>
    <row r="429" spans="1:4" x14ac:dyDescent="0.4">
      <c r="A429" s="4">
        <f t="shared" si="28"/>
        <v>52956</v>
      </c>
      <c r="B429" s="2">
        <f>DATE(C416,12,25)</f>
        <v>52956</v>
      </c>
      <c r="C429" t="s">
        <v>78</v>
      </c>
      <c r="D429" s="11" t="s">
        <v>96</v>
      </c>
    </row>
    <row r="430" spans="1:4" s="18" customFormat="1" ht="15" thickBot="1" x14ac:dyDescent="0.45">
      <c r="A430" s="16">
        <f t="shared" si="28"/>
        <v>52957</v>
      </c>
      <c r="B430" s="17">
        <f>DATE(C416,12,26)</f>
        <v>52957</v>
      </c>
      <c r="C430" s="18" t="s">
        <v>79</v>
      </c>
      <c r="D430" s="19" t="s">
        <v>97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D3F69890C46B4DA5414EF8E2CD6F90" ma:contentTypeVersion="14" ma:contentTypeDescription="Create a new document." ma:contentTypeScope="" ma:versionID="9941164b232bd6bc1694a614b3d5a1f7">
  <xsd:schema xmlns:xsd="http://www.w3.org/2001/XMLSchema" xmlns:xs="http://www.w3.org/2001/XMLSchema" xmlns:p="http://schemas.microsoft.com/office/2006/metadata/properties" xmlns:ns2="9cdb7451-f6bf-4ad9-8b9a-066c9dc2f437" xmlns:ns3="c8445e37-9e7b-4029-a7fd-ff4c15d32efa" targetNamespace="http://schemas.microsoft.com/office/2006/metadata/properties" ma:root="true" ma:fieldsID="4be0b4a07f5ea667ad7553fd9dc5add2" ns2:_="" ns3:_="">
    <xsd:import namespace="9cdb7451-f6bf-4ad9-8b9a-066c9dc2f437"/>
    <xsd:import namespace="c8445e37-9e7b-4029-a7fd-ff4c15d32e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b7451-f6bf-4ad9-8b9a-066c9dc2f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c0ce39-e4b5-4d1a-aed1-533ce97bd7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445e37-9e7b-4029-a7fd-ff4c15d32ef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9c46289-b7e6-473e-aef4-9f61de5a51b5}" ma:internalName="TaxCatchAll" ma:showField="CatchAllData" ma:web="c8445e37-9e7b-4029-a7fd-ff4c15d32e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445e37-9e7b-4029-a7fd-ff4c15d32efa" xsi:nil="true"/>
    <lcf76f155ced4ddcb4097134ff3c332f xmlns="9cdb7451-f6bf-4ad9-8b9a-066c9dc2f4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DF619-5531-4D3C-B1D0-78AEB8781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db7451-f6bf-4ad9-8b9a-066c9dc2f437"/>
    <ds:schemaRef ds:uri="c8445e37-9e7b-4029-a7fd-ff4c15d32e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C1DD7D-1F75-43DE-942C-D5D5AADF481A}">
  <ds:schemaRefs>
    <ds:schemaRef ds:uri="9cdb7451-f6bf-4ad9-8b9a-066c9dc2f437"/>
    <ds:schemaRef ds:uri="http://purl.org/dc/elements/1.1/"/>
    <ds:schemaRef ds:uri="http://purl.org/dc/dcmitype/"/>
    <ds:schemaRef ds:uri="c8445e37-9e7b-4029-a7fd-ff4c15d32efa"/>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D64EADF-D640-457E-8992-18CF6A6B49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ReadMe</vt:lpstr>
      <vt:lpstr>10-Digit Relief Template</vt:lpstr>
      <vt:lpstr>Holidays</vt:lpstr>
    </vt:vector>
  </TitlesOfParts>
  <Manager/>
  <Company>Leidos Canada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Brown</dc:creator>
  <cp:keywords/>
  <dc:description/>
  <cp:lastModifiedBy>Hudon, Marie-Christine</cp:lastModifiedBy>
  <cp:revision/>
  <dcterms:created xsi:type="dcterms:W3CDTF">2018-04-11T19:16:35Z</dcterms:created>
  <dcterms:modified xsi:type="dcterms:W3CDTF">2025-02-06T20:40:54Z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0x01010040D3F69890C46B4DA5414EF8E2CD6F90</vt:lpwstr>
  </property>
  <property fmtid="{D5CDD505-2E9C-101B-9397-08002B2CF9AE}" pid="3" name="MediaServiceImageTags">
    <vt:lpwstr/>
  </property>
</Properties>
</file>